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ontabilitate\adrian.betiu\2022\CONT EXECUTIE\IUNIE\"/>
    </mc:Choice>
  </mc:AlternateContent>
  <xr:revisionPtr revIDLastSave="0" documentId="13_ncr:1_{07878320-B910-4C26-B99A-A235B4B5564F}" xr6:coauthVersionLast="45" xr6:coauthVersionMax="45"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67" i="2" l="1"/>
  <c r="H266" i="2"/>
  <c r="H265" i="2"/>
  <c r="H255" i="2"/>
  <c r="H253" i="2"/>
  <c r="H252" i="2"/>
  <c r="H251" i="2"/>
  <c r="H249" i="2"/>
  <c r="H248" i="2"/>
  <c r="H247" i="2"/>
  <c r="H242" i="2"/>
  <c r="H241" i="2"/>
  <c r="H240" i="2"/>
  <c r="H239" i="2"/>
  <c r="H233" i="2"/>
  <c r="H222" i="2"/>
  <c r="H217" i="2"/>
  <c r="H215" i="2"/>
  <c r="H211" i="2"/>
  <c r="H209" i="2"/>
  <c r="H198" i="2"/>
  <c r="H193" i="2"/>
  <c r="H191" i="2"/>
  <c r="H190" i="2"/>
  <c r="H187" i="2"/>
  <c r="H185" i="2"/>
  <c r="H183" i="2"/>
  <c r="H182" i="2"/>
  <c r="H181" i="2"/>
  <c r="H180" i="2"/>
  <c r="H178" i="2"/>
  <c r="H177" i="2"/>
  <c r="H172" i="2"/>
  <c r="H168" i="2"/>
  <c r="H149" i="2"/>
  <c r="H146" i="2"/>
  <c r="H143" i="2"/>
  <c r="H134" i="2"/>
  <c r="H131" i="2"/>
  <c r="H130" i="2"/>
  <c r="H124" i="2"/>
  <c r="H118" i="2"/>
  <c r="H115" i="2"/>
  <c r="H109" i="2"/>
  <c r="H106" i="2"/>
  <c r="H105" i="2"/>
  <c r="H104" i="2"/>
  <c r="H103" i="2"/>
  <c r="H102" i="2"/>
  <c r="H100" i="2"/>
  <c r="H92" i="2"/>
  <c r="H88" i="2"/>
  <c r="H71" i="2"/>
  <c r="H70" i="2"/>
  <c r="H67" i="2"/>
  <c r="H64" i="2"/>
  <c r="H60" i="2"/>
  <c r="H58" i="2"/>
  <c r="H57" i="2"/>
  <c r="H55" i="2"/>
  <c r="H54" i="2"/>
  <c r="H52" i="2"/>
  <c r="H51" i="2"/>
  <c r="H50" i="2"/>
  <c r="H49" i="2"/>
  <c r="H48" i="2"/>
  <c r="H47" i="2"/>
  <c r="H46" i="2"/>
  <c r="H42" i="2"/>
  <c r="H35" i="2"/>
  <c r="H32" i="2"/>
  <c r="H31" i="2"/>
  <c r="H29" i="2"/>
  <c r="H28" i="2"/>
  <c r="H27" i="2"/>
  <c r="H26" i="2"/>
  <c r="H25" i="2"/>
  <c r="G106" i="1"/>
  <c r="G82" i="1"/>
  <c r="G78" i="1"/>
  <c r="G69" i="1"/>
  <c r="G61" i="1"/>
  <c r="G49" i="1"/>
  <c r="G45" i="1"/>
  <c r="G44" i="1"/>
  <c r="G43" i="1"/>
  <c r="G42" i="1"/>
  <c r="G41" i="1"/>
  <c r="G36" i="1"/>
  <c r="G32" i="1"/>
  <c r="G30" i="1"/>
  <c r="G29" i="1"/>
  <c r="G26" i="1"/>
  <c r="G24" i="1"/>
  <c r="G17" i="1"/>
  <c r="D99" i="2" l="1"/>
  <c r="E99" i="2"/>
  <c r="F99" i="2"/>
  <c r="G99" i="2"/>
  <c r="H99" i="2"/>
  <c r="C99" i="2"/>
  <c r="D234" i="2" l="1"/>
  <c r="E234" i="2"/>
  <c r="F234" i="2"/>
  <c r="G234" i="2"/>
  <c r="H234" i="2"/>
  <c r="C234" i="2"/>
  <c r="D229" i="2"/>
  <c r="E229" i="2"/>
  <c r="F229" i="2"/>
  <c r="G229" i="2"/>
  <c r="H229" i="2"/>
  <c r="C229" i="2"/>
  <c r="D225" i="2"/>
  <c r="E225" i="2"/>
  <c r="F225" i="2"/>
  <c r="F221" i="2" s="1"/>
  <c r="G225" i="2"/>
  <c r="G221" i="2" s="1"/>
  <c r="H225" i="2"/>
  <c r="C225" i="2"/>
  <c r="D216" i="2"/>
  <c r="E216" i="2"/>
  <c r="F216" i="2"/>
  <c r="G216" i="2"/>
  <c r="H216" i="2"/>
  <c r="C216" i="2"/>
  <c r="D210" i="2"/>
  <c r="E210" i="2"/>
  <c r="F210" i="2"/>
  <c r="G210" i="2"/>
  <c r="H210" i="2"/>
  <c r="C210" i="2"/>
  <c r="D200" i="2"/>
  <c r="E200" i="2"/>
  <c r="F200" i="2"/>
  <c r="G200" i="2"/>
  <c r="H200" i="2"/>
  <c r="C200" i="2"/>
  <c r="D203" i="2"/>
  <c r="E203" i="2"/>
  <c r="F203" i="2"/>
  <c r="F197" i="2" s="1"/>
  <c r="G203" i="2"/>
  <c r="G197" i="2" s="1"/>
  <c r="H203" i="2"/>
  <c r="C203" i="2"/>
  <c r="D192" i="2"/>
  <c r="E192" i="2"/>
  <c r="F192" i="2"/>
  <c r="G192" i="2"/>
  <c r="H192" i="2"/>
  <c r="C192" i="2"/>
  <c r="D186" i="2"/>
  <c r="E186" i="2"/>
  <c r="F186" i="2"/>
  <c r="G186" i="2"/>
  <c r="H186" i="2"/>
  <c r="C186" i="2"/>
  <c r="D176" i="2"/>
  <c r="E176" i="2"/>
  <c r="F176" i="2"/>
  <c r="G176" i="2"/>
  <c r="H176" i="2"/>
  <c r="C176" i="2"/>
  <c r="D171" i="2"/>
  <c r="E171" i="2"/>
  <c r="F171" i="2"/>
  <c r="G171" i="2"/>
  <c r="H171" i="2"/>
  <c r="C171" i="2"/>
  <c r="D167" i="2"/>
  <c r="E167" i="2"/>
  <c r="F167" i="2"/>
  <c r="G167" i="2"/>
  <c r="H167" i="2"/>
  <c r="C167" i="2"/>
  <c r="D160" i="2"/>
  <c r="E160" i="2"/>
  <c r="F160" i="2"/>
  <c r="G160" i="2"/>
  <c r="H160" i="2"/>
  <c r="C160" i="2"/>
  <c r="D154" i="2"/>
  <c r="E154" i="2"/>
  <c r="F154" i="2"/>
  <c r="G154" i="2"/>
  <c r="H154" i="2"/>
  <c r="C154" i="2"/>
  <c r="D148" i="2"/>
  <c r="E148" i="2"/>
  <c r="F148" i="2"/>
  <c r="G148" i="2"/>
  <c r="H148" i="2"/>
  <c r="C148" i="2"/>
  <c r="D145" i="2"/>
  <c r="E145" i="2"/>
  <c r="F145" i="2"/>
  <c r="G145" i="2"/>
  <c r="H145" i="2"/>
  <c r="C145" i="2"/>
  <c r="D142" i="2"/>
  <c r="E142" i="2"/>
  <c r="F142" i="2"/>
  <c r="G142" i="2"/>
  <c r="H142" i="2"/>
  <c r="C142" i="2"/>
  <c r="D133" i="2"/>
  <c r="E133" i="2"/>
  <c r="F133" i="2"/>
  <c r="G133" i="2"/>
  <c r="H133" i="2"/>
  <c r="C133" i="2"/>
  <c r="D129" i="2"/>
  <c r="E129" i="2"/>
  <c r="F129" i="2"/>
  <c r="G129" i="2"/>
  <c r="H129" i="2"/>
  <c r="C129" i="2"/>
  <c r="D126" i="2"/>
  <c r="E126" i="2"/>
  <c r="F126" i="2"/>
  <c r="G126" i="2"/>
  <c r="H126" i="2"/>
  <c r="C126" i="2"/>
  <c r="D123" i="2"/>
  <c r="E123" i="2"/>
  <c r="F123" i="2"/>
  <c r="G123" i="2"/>
  <c r="H123" i="2"/>
  <c r="C123" i="2"/>
  <c r="D120" i="2"/>
  <c r="E120" i="2"/>
  <c r="F120" i="2"/>
  <c r="G120" i="2"/>
  <c r="H120" i="2"/>
  <c r="C120" i="2"/>
  <c r="D117" i="2"/>
  <c r="E117" i="2"/>
  <c r="F117" i="2"/>
  <c r="G117" i="2"/>
  <c r="H117" i="2"/>
  <c r="C117" i="2"/>
  <c r="D114" i="2"/>
  <c r="E114" i="2"/>
  <c r="F114" i="2"/>
  <c r="G114" i="2"/>
  <c r="H114" i="2"/>
  <c r="C114" i="2"/>
  <c r="D111" i="2"/>
  <c r="E111" i="2"/>
  <c r="F111" i="2"/>
  <c r="G111" i="2"/>
  <c r="H111" i="2"/>
  <c r="C111" i="2"/>
  <c r="D108" i="2"/>
  <c r="E108" i="2"/>
  <c r="F108" i="2"/>
  <c r="G108" i="2"/>
  <c r="H108" i="2"/>
  <c r="C108" i="2"/>
  <c r="D95" i="2"/>
  <c r="E95" i="2"/>
  <c r="F95" i="2"/>
  <c r="G95" i="2"/>
  <c r="H95" i="2"/>
  <c r="C95" i="2"/>
  <c r="C197" i="2" l="1"/>
  <c r="E197" i="2"/>
  <c r="C221" i="2"/>
  <c r="E221" i="2"/>
  <c r="H197" i="2"/>
  <c r="D197" i="2"/>
  <c r="H221" i="2"/>
  <c r="D221" i="2"/>
  <c r="D250" i="2"/>
  <c r="D246" i="2" s="1"/>
  <c r="E250" i="2"/>
  <c r="E246" i="2" s="1"/>
  <c r="F250" i="2"/>
  <c r="F246" i="2" s="1"/>
  <c r="G250" i="2"/>
  <c r="G246" i="2" s="1"/>
  <c r="H250" i="2"/>
  <c r="H246" i="2" s="1"/>
  <c r="C250" i="2"/>
  <c r="C246" i="2" s="1"/>
  <c r="D95" i="1" l="1"/>
  <c r="E95" i="1"/>
  <c r="F95" i="1"/>
  <c r="G95" i="1"/>
  <c r="C95" i="1"/>
  <c r="D132" i="2" l="1"/>
  <c r="E132" i="2"/>
  <c r="F132" i="2"/>
  <c r="G132" i="2"/>
  <c r="H132" i="2"/>
  <c r="C132" i="2"/>
  <c r="C105" i="1" l="1"/>
  <c r="C103" i="1"/>
  <c r="C102" i="1" s="1"/>
  <c r="C101" i="1" s="1"/>
  <c r="C98" i="1" s="1"/>
  <c r="C99" i="1"/>
  <c r="C92" i="1"/>
  <c r="C91" i="1" s="1"/>
  <c r="C89" i="1"/>
  <c r="C88" i="1"/>
  <c r="D256" i="2" l="1"/>
  <c r="E256" i="2"/>
  <c r="F256" i="2"/>
  <c r="G256" i="2"/>
  <c r="H256" i="2"/>
  <c r="C256" i="2"/>
  <c r="D105" i="1"/>
  <c r="E105" i="1"/>
  <c r="F105" i="1"/>
  <c r="G105" i="1"/>
  <c r="D103" i="1"/>
  <c r="D102" i="1" s="1"/>
  <c r="D101" i="1" s="1"/>
  <c r="E103" i="1"/>
  <c r="E102" i="1" s="1"/>
  <c r="E101" i="1" s="1"/>
  <c r="F103" i="1"/>
  <c r="F102" i="1" s="1"/>
  <c r="F101" i="1" s="1"/>
  <c r="G103" i="1"/>
  <c r="G102" i="1" s="1"/>
  <c r="G101" i="1" s="1"/>
  <c r="D99" i="1"/>
  <c r="E99" i="1"/>
  <c r="F99" i="1"/>
  <c r="G99" i="1"/>
  <c r="D92" i="1"/>
  <c r="D91" i="1" s="1"/>
  <c r="E92" i="1"/>
  <c r="E91" i="1" s="1"/>
  <c r="F92" i="1"/>
  <c r="F91" i="1" s="1"/>
  <c r="G92" i="1"/>
  <c r="G91" i="1" s="1"/>
  <c r="D89" i="1"/>
  <c r="D88" i="1" s="1"/>
  <c r="E89" i="1"/>
  <c r="E88" i="1" s="1"/>
  <c r="F89" i="1"/>
  <c r="F88" i="1" s="1"/>
  <c r="G89" i="1"/>
  <c r="G88" i="1" s="1"/>
  <c r="D79" i="1"/>
  <c r="E79" i="1"/>
  <c r="F79" i="1"/>
  <c r="G79" i="1"/>
  <c r="D66" i="1"/>
  <c r="D65" i="1" s="1"/>
  <c r="D64" i="1" s="1"/>
  <c r="E66" i="1"/>
  <c r="E65" i="1" s="1"/>
  <c r="E64" i="1" s="1"/>
  <c r="F66" i="1"/>
  <c r="F65" i="1" s="1"/>
  <c r="F64" i="1" s="1"/>
  <c r="G66" i="1"/>
  <c r="D62" i="1"/>
  <c r="E62" i="1"/>
  <c r="F62" i="1"/>
  <c r="G62" i="1"/>
  <c r="D58" i="1"/>
  <c r="D57" i="1" s="1"/>
  <c r="E58" i="1"/>
  <c r="E57" i="1" s="1"/>
  <c r="F58" i="1"/>
  <c r="F57" i="1" s="1"/>
  <c r="G58" i="1"/>
  <c r="D55" i="1"/>
  <c r="E55" i="1"/>
  <c r="F55" i="1"/>
  <c r="G55" i="1"/>
  <c r="D53" i="1"/>
  <c r="D52" i="1" s="1"/>
  <c r="E53" i="1"/>
  <c r="E52" i="1" s="1"/>
  <c r="F53" i="1"/>
  <c r="F52" i="1" s="1"/>
  <c r="G53" i="1"/>
  <c r="D28" i="1"/>
  <c r="D27" i="1" s="1"/>
  <c r="E28" i="1"/>
  <c r="E27" i="1" s="1"/>
  <c r="F28" i="1"/>
  <c r="F27" i="1" s="1"/>
  <c r="G28" i="1"/>
  <c r="G27" i="1" s="1"/>
  <c r="D23" i="1"/>
  <c r="E23" i="1"/>
  <c r="F23" i="1"/>
  <c r="G23" i="1"/>
  <c r="D16" i="1"/>
  <c r="D15" i="1" s="1"/>
  <c r="E16" i="1"/>
  <c r="E15" i="1" s="1"/>
  <c r="F16" i="1"/>
  <c r="F15" i="1" s="1"/>
  <c r="G16" i="1"/>
  <c r="G15" i="1" s="1"/>
  <c r="D9" i="1"/>
  <c r="E9" i="1"/>
  <c r="F9" i="1"/>
  <c r="G9" i="1"/>
  <c r="C79" i="1"/>
  <c r="C66" i="1"/>
  <c r="C62" i="1"/>
  <c r="C58" i="1"/>
  <c r="C57" i="1" s="1"/>
  <c r="C55" i="1"/>
  <c r="C53" i="1"/>
  <c r="C52" i="1" s="1"/>
  <c r="C28" i="1"/>
  <c r="C27" i="1" s="1"/>
  <c r="C23" i="1"/>
  <c r="C16" i="1"/>
  <c r="C15" i="1" s="1"/>
  <c r="C9" i="1"/>
  <c r="C65" i="1" l="1"/>
  <c r="C64" i="1" s="1"/>
  <c r="E98" i="1"/>
  <c r="G98" i="1"/>
  <c r="D98" i="1"/>
  <c r="C51" i="1"/>
  <c r="C14" i="1"/>
  <c r="C8" i="1" s="1"/>
  <c r="C7" i="1" s="1"/>
  <c r="F98" i="1"/>
  <c r="G65" i="1"/>
  <c r="G64" i="1" s="1"/>
  <c r="G57" i="1"/>
  <c r="E51" i="1"/>
  <c r="F51" i="1"/>
  <c r="D51" i="1"/>
  <c r="G52" i="1"/>
  <c r="G51" i="1" s="1"/>
  <c r="F14" i="1"/>
  <c r="E14" i="1"/>
  <c r="G14" i="1"/>
  <c r="D14" i="1"/>
  <c r="F8" i="1" l="1"/>
  <c r="F7" i="1" s="1"/>
  <c r="D8" i="1"/>
  <c r="D7" i="1" s="1"/>
  <c r="G8" i="1"/>
  <c r="G7" i="1" s="1"/>
  <c r="E8" i="1"/>
  <c r="E7" i="1" s="1"/>
  <c r="D263" i="2" l="1"/>
  <c r="D262" i="2" s="1"/>
  <c r="D261" i="2" s="1"/>
  <c r="D260" i="2" s="1"/>
  <c r="D259" i="2" s="1"/>
  <c r="E263" i="2"/>
  <c r="E262" i="2" s="1"/>
  <c r="E261" i="2" s="1"/>
  <c r="E260" i="2" s="1"/>
  <c r="E259" i="2" s="1"/>
  <c r="F263" i="2"/>
  <c r="F262" i="2" s="1"/>
  <c r="F261" i="2" s="1"/>
  <c r="F260" i="2" s="1"/>
  <c r="F259" i="2" s="1"/>
  <c r="G263" i="2"/>
  <c r="G262" i="2" s="1"/>
  <c r="G261" i="2" s="1"/>
  <c r="G260" i="2" s="1"/>
  <c r="G259" i="2" s="1"/>
  <c r="H263" i="2"/>
  <c r="H262" i="2" s="1"/>
  <c r="H261" i="2" s="1"/>
  <c r="H260" i="2" s="1"/>
  <c r="H259" i="2" s="1"/>
  <c r="D264" i="2"/>
  <c r="E264" i="2"/>
  <c r="F264" i="2"/>
  <c r="G264" i="2"/>
  <c r="H264" i="2"/>
  <c r="G245" i="2"/>
  <c r="G244" i="2" s="1"/>
  <c r="F245" i="2"/>
  <c r="F244" i="2" s="1"/>
  <c r="D245" i="2"/>
  <c r="D244" i="2" s="1"/>
  <c r="E245" i="2"/>
  <c r="E244" i="2" s="1"/>
  <c r="H245" i="2"/>
  <c r="H244" i="2" s="1"/>
  <c r="D98" i="2"/>
  <c r="D91" i="2" s="1"/>
  <c r="E98" i="2"/>
  <c r="E91" i="2" s="1"/>
  <c r="F98" i="2"/>
  <c r="F91" i="2" s="1"/>
  <c r="G98" i="2"/>
  <c r="G91" i="2" s="1"/>
  <c r="H98" i="2"/>
  <c r="H91" i="2" s="1"/>
  <c r="C98" i="2"/>
  <c r="C91" i="2" s="1"/>
  <c r="D285" i="2" l="1"/>
  <c r="D284" i="2" s="1"/>
  <c r="D283" i="2" s="1"/>
  <c r="D282" i="2" s="1"/>
  <c r="E285" i="2"/>
  <c r="E284" i="2" s="1"/>
  <c r="E283" i="2" s="1"/>
  <c r="E282" i="2" s="1"/>
  <c r="E279" i="2" s="1"/>
  <c r="E278" i="2" s="1"/>
  <c r="E277" i="2" s="1"/>
  <c r="F285" i="2"/>
  <c r="F284" i="2" s="1"/>
  <c r="F283" i="2" s="1"/>
  <c r="F282" i="2" s="1"/>
  <c r="G285" i="2"/>
  <c r="G284" i="2" s="1"/>
  <c r="G283" i="2" s="1"/>
  <c r="G282" i="2" s="1"/>
  <c r="G281" i="2" s="1"/>
  <c r="G280" i="2" s="1"/>
  <c r="H285" i="2"/>
  <c r="H284" i="2" s="1"/>
  <c r="H283" i="2" s="1"/>
  <c r="H282" i="2" s="1"/>
  <c r="D279" i="2"/>
  <c r="D278" i="2" s="1"/>
  <c r="D277" i="2" s="1"/>
  <c r="H279" i="2"/>
  <c r="H278" i="2" s="1"/>
  <c r="H277" i="2" s="1"/>
  <c r="D281" i="2"/>
  <c r="D280" i="2" s="1"/>
  <c r="H281" i="2"/>
  <c r="H280" i="2" s="1"/>
  <c r="D273" i="2"/>
  <c r="E273" i="2"/>
  <c r="F273" i="2"/>
  <c r="G273" i="2"/>
  <c r="H273" i="2"/>
  <c r="D269" i="2"/>
  <c r="E269" i="2"/>
  <c r="E268" i="2" s="1"/>
  <c r="E14" i="2" s="1"/>
  <c r="F269" i="2"/>
  <c r="G269" i="2"/>
  <c r="H269" i="2"/>
  <c r="G12" i="2"/>
  <c r="D243" i="2"/>
  <c r="E243" i="2"/>
  <c r="E18" i="2" s="1"/>
  <c r="F243" i="2"/>
  <c r="G243" i="2"/>
  <c r="G18" i="2" s="1"/>
  <c r="H243" i="2"/>
  <c r="H18" i="2" s="1"/>
  <c r="E12" i="2"/>
  <c r="D12" i="2"/>
  <c r="F12" i="2"/>
  <c r="H12" i="2"/>
  <c r="F220" i="2"/>
  <c r="G220" i="2"/>
  <c r="D220" i="2"/>
  <c r="E220" i="2"/>
  <c r="H220" i="2"/>
  <c r="E175" i="2"/>
  <c r="H175" i="2"/>
  <c r="D175" i="2"/>
  <c r="D159" i="2"/>
  <c r="D141" i="2" s="1"/>
  <c r="E159" i="2"/>
  <c r="E141" i="2" s="1"/>
  <c r="F159" i="2"/>
  <c r="F141" i="2" s="1"/>
  <c r="G159" i="2"/>
  <c r="G141" i="2" s="1"/>
  <c r="H159" i="2"/>
  <c r="H141" i="2" s="1"/>
  <c r="E107" i="2"/>
  <c r="G107" i="2"/>
  <c r="D107" i="2"/>
  <c r="F107" i="2"/>
  <c r="H107" i="2"/>
  <c r="D80" i="2"/>
  <c r="D79" i="2" s="1"/>
  <c r="E80" i="2"/>
  <c r="E79" i="2" s="1"/>
  <c r="F80" i="2"/>
  <c r="F79" i="2" s="1"/>
  <c r="F17" i="2" s="1"/>
  <c r="G80" i="2"/>
  <c r="G79" i="2" s="1"/>
  <c r="H80" i="2"/>
  <c r="H79" i="2" s="1"/>
  <c r="D75" i="2"/>
  <c r="D15" i="2" s="1"/>
  <c r="E75" i="2"/>
  <c r="E15" i="2" s="1"/>
  <c r="F75" i="2"/>
  <c r="F15" i="2" s="1"/>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8" i="2"/>
  <c r="F18" i="2"/>
  <c r="D24" i="2"/>
  <c r="E24" i="2"/>
  <c r="F24" i="2"/>
  <c r="G24" i="2"/>
  <c r="H24" i="2"/>
  <c r="C285" i="2"/>
  <c r="C284" i="2" s="1"/>
  <c r="C283" i="2" s="1"/>
  <c r="C282" i="2" s="1"/>
  <c r="C279" i="2" s="1"/>
  <c r="C278" i="2" s="1"/>
  <c r="C277" i="2" s="1"/>
  <c r="C281" i="2"/>
  <c r="C280" i="2" s="1"/>
  <c r="C273" i="2"/>
  <c r="C269" i="2"/>
  <c r="C264" i="2"/>
  <c r="C263" i="2"/>
  <c r="C262" i="2" s="1"/>
  <c r="C261" i="2" s="1"/>
  <c r="C260" i="2" s="1"/>
  <c r="C259" i="2" s="1"/>
  <c r="C245" i="2"/>
  <c r="C244" i="2" s="1"/>
  <c r="C12" i="2" s="1"/>
  <c r="C243" i="2"/>
  <c r="C18" i="2" s="1"/>
  <c r="C159" i="2"/>
  <c r="C141" i="2" s="1"/>
  <c r="C107" i="2"/>
  <c r="C80" i="2"/>
  <c r="C79" i="2" s="1"/>
  <c r="C17" i="2" s="1"/>
  <c r="C75" i="2"/>
  <c r="C15" i="2" s="1"/>
  <c r="C73" i="2"/>
  <c r="C72" i="2" s="1"/>
  <c r="C11" i="2" s="1"/>
  <c r="C69" i="2"/>
  <c r="C61" i="2"/>
  <c r="C59" i="2"/>
  <c r="C36" i="2"/>
  <c r="C34" i="2"/>
  <c r="C24" i="2"/>
  <c r="G279" i="2" l="1"/>
  <c r="G278" i="2" s="1"/>
  <c r="G277" i="2" s="1"/>
  <c r="C23" i="2"/>
  <c r="C78" i="2"/>
  <c r="C16" i="2" s="1"/>
  <c r="H268" i="2"/>
  <c r="H14" i="2" s="1"/>
  <c r="D268" i="2"/>
  <c r="D14" i="2" s="1"/>
  <c r="F279" i="2"/>
  <c r="F278" i="2" s="1"/>
  <c r="F277" i="2" s="1"/>
  <c r="F281" i="2"/>
  <c r="F280" i="2" s="1"/>
  <c r="E281" i="2"/>
  <c r="E280" i="2" s="1"/>
  <c r="H23" i="2"/>
  <c r="D23" i="2"/>
  <c r="D9" i="2" s="1"/>
  <c r="F268" i="2"/>
  <c r="F14" i="2" s="1"/>
  <c r="G268" i="2"/>
  <c r="G14" i="2" s="1"/>
  <c r="E13" i="2"/>
  <c r="G13" i="2"/>
  <c r="H13" i="2"/>
  <c r="F13" i="2"/>
  <c r="D13" i="2"/>
  <c r="G175" i="2"/>
  <c r="F175"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H9" i="2"/>
  <c r="C175" i="2"/>
  <c r="C220" i="2"/>
  <c r="C13" i="2"/>
  <c r="C268"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<sst xmlns="http://schemas.openxmlformats.org/spreadsheetml/2006/main" count="639" uniqueCount="523">
  <si>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</si>
  <si>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</si>
  <si>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</si>
  <si>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</si>
  <si>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</si>
  <si>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</si>
  <si>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</si>
  <si>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</si>
  <si>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</si>
  <si>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</si>
  <si>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</si>
  <si>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</si>
  <si>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</si>
  <si>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</si>
  <si>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</si>
  <si>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</si>
  <si>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</si>
  <si>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</si>
  <si>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</si>
  <si>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</si>
  <si>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</si>
  <si>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</si>
  <si>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</si>
  <si>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</si>
  <si>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</si>
  <si>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</si>
  <si>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</si>
  <si>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</si>
  <si>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</si>
  <si>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</si>
  <si>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</si>
  <si>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</si>
  <si>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</si>
  <si>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</si>
  <si>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</si>
  <si>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</si>
  <si>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</si>
  <si>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</si>
  <si>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</si>
  <si>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</si>
  <si>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</si>
  <si>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</si>
  <si>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</si>
  <si>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</si>
  <si>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</si>
  <si>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</si>
  <si>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</si>
  <si>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</si>
  <si>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</si>
  <si>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</si>
  <si>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</si>
  <si>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</si>
  <si>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</si>
  <si>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</si>
  <si>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</si>
  <si>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</si>
  <si>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</si>
  <si>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</si>
  <si>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</si>
  <si>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</si>
  <si>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</si>
  <si>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</si>
  <si>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</si>
  <si>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</si>
  <si>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</si>
  <si>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</si>
  <si>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</si>
  <si>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</si>
  <si>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</si>
  <si>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</si>
  <si>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</si>
  <si>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</si>
  <si>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</si>
  <si>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</si>
  <si>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</si>
  <si>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</si>
  <si>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</si>
  <si>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</si>
  <si>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</si>
  <si>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</si>
  <si>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</si>
  <si>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</si>
  <si>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</si>
  <si>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</si>
  <si>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</si>
  <si>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</si>
  <si>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</si>
  <si>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</si>
  <si>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</si>
  <si>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</si>
  <si>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</si>
  <si>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</si>
  <si>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</si>
  <si>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</si>
  <si>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</si>
  <si>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</si>
  <si>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</si>
  <si>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</si>
  <si>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</si>
  <si>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</si>
  <si>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</si>
  <si>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</si>
  <si>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</si>
  <si>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</si>
  <si>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</si>
  <si>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</si>
  <si>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</si>
  <si>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</si>
  <si>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</si>
  <si>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</si>
  <si>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</si>
  <si>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</si>
  <si>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</si>
  <si>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</si>
  <si>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</si>
  <si>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</si>
  <si>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</si>
  <si>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</si>
  <si>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</si>
  <si>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</si>
  <si>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</si>
  <si>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</si>
  <si>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</si>
  <si>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</si>
  <si>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</si>
  <si>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</si>
  <si>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</si>
  <si>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</si>
  <si>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</si>
  <si>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</si>
  <si>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</si>
  <si>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</si>
  <si>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</si>
  <si>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</si>
  <si>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</si>
  <si>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</si>
  <si>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</si>
  <si>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</si>
  <si>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</si>
  <si>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</si>
  <si>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</si>
  <si>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</si>
  <si>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</si>
  <si>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</si>
  <si>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</si>
  <si>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</si>
  <si>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</si>
  <si>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</si>
  <si>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</si>
  <si>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</si>
  <si>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</si>
  <si>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</si>
  <si>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</si>
  <si>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</si>
  <si>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</si>
  <si>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</si>
  <si>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</si>
  <si>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</si>
  <si>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</si>
  <si>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</si>
  <si>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</si>
  <si>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</si>
  <si>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</si>
  <si>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</si>
  <si>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</si>
  <si>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</si>
  <si>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</si>
  <si>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</si>
  <si>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</si>
  <si>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</si>
  <si>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</si>
  <si>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</si>
  <si>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</si>
  <si>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</si>
  <si>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</si>
  <si>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</si>
  <si>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</si>
  <si>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</si>
  <si>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</si>
  <si>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</si>
  <si>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</si>
  <si>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</si>
  <si>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</si>
  <si>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</si>
  <si>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</si>
  <si>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</si>
  <si>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</si>
  <si>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</si>
  <si>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</si>
  <si>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</si>
  <si>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</si>
  <si>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</si>
  <si>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</si>
  <si>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</si>
  <si>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</si>
  <si>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</si>
  <si>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</si>
  <si>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</si>
  <si>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</si>
  <si>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</si>
  <si>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</si>
  <si>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</si>
  <si>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</si>
  <si>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</si>
  <si>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</si>
  <si>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</si>
  <si>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</si>
  <si>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</si>
  <si>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</si>
  <si>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</si>
  <si>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</si>
  <si>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</si>
  <si>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</si>
  <si>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</si>
  <si>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</si>
  <si>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</si>
  <si>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</si>
  <si>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</si>
  <si>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</si>
  <si>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</si>
  <si>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</si>
  <si>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</si>
  <si>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</si>
  <si>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</si>
  <si>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</si>
  <si>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</si>
  <si>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</si>
  <si>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</si>
  <si>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</si>
  <si>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</si>
  <si>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</si>
  <si>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</si>
  <si>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</si>
  <si>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</si>
  <si>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</si>
  <si>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</si>
  <si>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</si>
  <si>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</si>
  <si>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</si>
  <si>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</si>
  <si>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</si>
  <si>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</si>
  <si>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</si>
  <si>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</si>
  <si>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</si>
  <si>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</si>
  <si>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</si>
  <si>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</si>
  <si>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</si>
  <si>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</si>
  <si>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</si>
  <si>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</si>
  <si>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</si>
  <si>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</si>
  <si>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</si>
  <si>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</si>
  <si>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</si>
  <si>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</si>
  <si>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</si>
  <si>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</si>
  <si>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</si>
  <si>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</si>
  <si>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</si>
  <si>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</si>
  <si>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</si>
  <si>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</si>
  <si>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</si>
  <si>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</si>
  <si>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</si>
  <si>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</si>
  <si>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</si>
  <si>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</si>
  <si>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</si>
  <si>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</si>
  <si>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</si>
  <si>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</si>
  <si>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</si>
  <si>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</si>
  <si>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</si>
  <si>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</si>
  <si>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</si>
  <si>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</si>
  <si>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</si>
  <si>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</si>
  <si>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</si>
  <si>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</si>
  <si>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</si>
  <si>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</si>
  <si>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</si>
  <si>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</si>
  <si>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</si>
  <si>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</si>
  <si>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</si>
  <si>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</si>
  <si>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</si>
  <si>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</si>
  <si>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</si>
  <si>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</si>
  <si>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</si>
  <si>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</si>
  <si>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</si>
  <si>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</si>
  <si>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</si>
  <si>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</si>
  <si>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</si>
  <si>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</si>
  <si>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</si>
  <si>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</si>
  <si>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</si>
  <si>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</si>
  <si>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</si>
  <si>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</si>
  <si>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</si>
  <si>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</si>
  <si>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</si>
  <si>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</si>
  <si>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</si>
  <si>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</si>
  <si>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</si>
  <si>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</si>
  <si>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</si>
  <si>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</si>
  <si>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</si>
  <si>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</si>
  <si>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</si>
  <si>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</si>
  <si>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</si>
  <si>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</si>
  <si>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</si>
  <si>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</si>
  <si>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</si>
  <si>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</si>
  <si>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</si>
  <si>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</si>
  <si>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</si>
  <si>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</si>
  <si>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</si>
  <si>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</si>
  <si>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</si>
  <si>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</si>
  <si>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</si>
  <si>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</si>
  <si>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</si>
  <si>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</si>
  <si>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</si>
  <si>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</si>
  <si>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</si>
  <si>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</si>
  <si>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</si>
  <si>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</si>
  <si>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</si>
  <si>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</si>
  <si>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</si>
  <si>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</si>
  <si>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</si>
  <si>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</si>
  <si>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</si>
  <si>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</si>
  <si>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</si>
  <si>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</si>
  <si>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</si>
  <si>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</si>
  <si>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</si>
  <si>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</si>
  <si>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</si>
  <si>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</si>
  <si>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</si>
  <si>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</si>
  <si>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</si>
  <si>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</si>
  <si>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</si>
  <si>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</si>
  <si>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</si>
  <si>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</si>
  <si>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</si>
  <si>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</si>
  <si>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</si>
  <si>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</si>
  <si>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</si>
  <si>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</si>
  <si>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</si>
  <si>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</si>
  <si>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</si>
  <si>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</si>
  <si>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</si>
  <si>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</si>
  <si>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</si>
  <si>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</si>
  <si>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</si>
  <si>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</si>
  <si>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</si>
  <si>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</si>
  <si>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</si>
  <si>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</si>
  <si>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</si>
  <si>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</si>
  <si>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</si>
  <si>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</si>
  <si>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</si>
  <si>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</si>
  <si>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</si>
  <si>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</si>
  <si>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</si>
  <si>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</si>
  <si>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</si>
  <si>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</si>
  <si>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</si>
  <si>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</si>
  <si>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</si>
  <si>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</si>
  <si>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</si>
  <si>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</si>
  <si>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</si>
  <si>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</si>
  <si>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</si>
  <si>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</si>
  <si>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</si>
  <si>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</si>
  <si>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</si>
  <si>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</si>
  <si>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</si>
  <si>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</si>
  <si>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</si>
  <si>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</si>
  <si>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</si>
  <si>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</si>
  <si>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</si>
  <si>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</si>
  <si>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</si>
  <si>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</si>
  <si>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</si>
  <si>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</si>
  <si>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</si>
  <si>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</si>
  <si>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</si>
  <si>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</si>
  <si>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</si>
  <si>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</si>
  <si>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</si>
  <si>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</si>
  <si>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</si>
  <si>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</si>
  <si>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</si>
  <si>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</si>
  <si>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</si>
  <si>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</si>
  <si>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</si>
  <si>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</si>
  <si>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</si>
  <si>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</si>
  <si>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</si>
  <si>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</si>
  <si>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</si>
  <si>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</si>
  <si>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</si>
  <si>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</si>
  <si>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</si>
  <si>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</si>
  <si>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</si>
  <si>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</si>
  <si>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</si>
  <si>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</si>
  <si>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</si>
  <si>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</si>
  <si>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</si>
  <si>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</si>
  <si>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</si>
  <si>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</si>
  <si>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</si>
  <si>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</si>
  <si>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</si>
  <si>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</si>
  <si>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</si>
  <si>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</si>
  <si>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</si>
  <si>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</si>
  <si>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</si>
  <si>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</si>
  <si>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</si>
  <si>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</si>
  <si>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</si>
  <si>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</si>
  <si>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</si>
  <si>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</si>
  <si>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</si>
  <si>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</si>
  <si>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</si>
  <si>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</si>
  <si>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</si>
  <si>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</si>
  <si>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</si>
  <si>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</si>
  <si>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</si>
  <si>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</si>
  <si>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</si>
  <si>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</si>
  <si>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</si>
  <si>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</si>
  <si>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</si>
  <si>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</si>
  <si>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</si>
  <si>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</si>
  <si>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</si>
  <si>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</si>
  <si>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</si>
  <si>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</si>
  <si>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</si>
  <si>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</si>
  <si>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CONT DE EXECUTIE VENITURI IUNIE 2022</t>
  </si>
  <si>
    <t>CONT DE EXECUTIE CHELTUIELI IUNIE  2022</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</si>
  <si>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</si>
  <si>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</si>
  <si>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</si>
  <si>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</si>
  <si>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</si>
  <si>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</si>
  <si>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</si>
  <si>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Director General,</t>
  </si>
  <si>
    <t>Director economic,</t>
  </si>
  <si>
    <t xml:space="preserve">  Ec.Albu Drina</t>
  </si>
  <si>
    <t xml:space="preserve">   Ec.Bircu Florina</t>
  </si>
  <si>
    <t xml:space="preserve">     Intocmit,</t>
  </si>
  <si>
    <t>Ec.Betiu Adrain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</si>
</sst>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9">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4" fontId="6" fillId="0" borderId="1" xfId="0" applyNumberFormat="1" applyFont="1" applyBorder="1"/>
    <xf numFmtId="4" fontId="3" fillId="0" borderId="1" xfId="0" applyNumberFormat="1" applyFont="1" applyBorder="1"/>
    <xf numFmtId="4" fontId="3" fillId="0" borderId="1" xfId="0" applyNumberFormat="1" applyFont="1" applyBorder="1" applyAlignment="1">
      <alignment vertical="top" wrapText="1"/>
    </xf>
    <xf numFmtId="4" fontId="3" fillId="0" borderId="1" xfId="3" applyNumberFormat="1" applyFont="1" applyBorder="1" applyAlignment="1">
      <alignment horizontal="right" wrapText="1"/>
    </xf>
    <xf numFmtId="4" fontId="7" fillId="0" borderId="1" xfId="0" applyNumberFormat="1" applyFont="1" applyBorder="1" applyAlignment="1">
      <alignment horizontal="right"/>
    </xf>
    <xf numFmtId="4" fontId="3" fillId="0" borderId="1" xfId="2" applyNumberFormat="1" applyFont="1" applyBorder="1" applyAlignment="1">
      <alignment wrapText="1"/>
    </xf>
    <xf numFmtId="4" fontId="5" fillId="0" borderId="1" xfId="0" applyNumberFormat="1" applyFont="1" applyBorder="1" applyAlignment="1">
      <alignment horizontal="right"/>
    </xf>
    <xf numFmtId="0" fontId="18" fillId="0" borderId="0" xfId="0" applyFont="1" applyAlignment="1">
      <alignment horizontal="center"/>
    </xf>
    <xf numFmtId="0" fontId="18" fillId="0" borderId="0" xfId="0" applyFont="1"/>
    <xf numFmtId="3" fontId="3" fillId="0" borderId="0" xfId="0" applyNumberFormat="1" applyFont="1"/>
    <xf numFmtId="4" fontId="18" fillId="0" borderId="0" xfId="0" applyNumberFormat="1" applyFont="1"/>
    <xf numFmtId="0" fontId="3" fillId="0" borderId="0" xfId="0" applyFont="1"/>
    <xf numFmtId="4" fontId="3" fillId="0" borderId="0" xfId="0" applyNumberFormat="1" applyFont="1"/>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12"/>
  <sheetViews>
    <sheetView zoomScaleNormal="100" workbookViewId="0">
      <pane xSplit="4" ySplit="6" topLeftCell="E7" activePane="bottomRight" state="frozen"/>
      <selection activeCell="C79" sqref="C79:E79"/>
      <selection pane="topRight" activeCell="C79" sqref="C79:E79"/>
      <selection pane="bottomLeft" activeCell="C79" sqref="C79:E79"/>
      <selection pane="bottomRight" activeCell="H113" sqref="H113"/>
    </sheetView>
  </sheetViews>
  <sheetFormatPr defaultRowHeight="15" x14ac:dyDescent="0.3"/>
  <cols>
    <col min="1" max="1" width="11.140625" style="53" customWidth="1"/>
    <col min="2" max="2" width="57.5703125" style="5" customWidth="1"/>
    <col min="3" max="3" width="7.7109375" style="5" customWidth="1"/>
    <col min="4" max="4" width="14" style="46" customWidth="1"/>
    <col min="5" max="5" width="13.42578125" style="46" customWidth="1"/>
    <col min="6" max="6" width="14" style="5" customWidth="1"/>
    <col min="7" max="7" width="17.7109375" style="5" customWidth="1"/>
    <col min="8" max="8" width="12.57031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508</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8"/>
      <c r="DJ4" s="118"/>
      <c r="DK4" s="118"/>
      <c r="DL4" s="118"/>
      <c r="DM4" s="118"/>
      <c r="DN4" s="117"/>
      <c r="DO4" s="117"/>
      <c r="DP4" s="117"/>
      <c r="DQ4" s="117"/>
      <c r="DR4" s="117"/>
      <c r="DS4" s="117"/>
      <c r="DT4" s="117"/>
      <c r="DU4" s="117"/>
      <c r="DV4" s="117"/>
      <c r="DW4" s="117"/>
      <c r="DX4" s="117"/>
      <c r="DY4" s="117"/>
      <c r="DZ4" s="117"/>
      <c r="EA4" s="117"/>
      <c r="EB4" s="117"/>
      <c r="EC4" s="117"/>
      <c r="ED4" s="117"/>
      <c r="EE4" s="117"/>
      <c r="EF4" s="117"/>
      <c r="EG4" s="117"/>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+C8+C64+C105+C91+C88</f>
        <v>0</v>
      </c>
      <c r="D7" s="86">
        <f>+D8+D64+D105+D91+D88</f>
        <v>241749250</v>
      </c>
      <c r="E7" s="86">
        <f>+E8+E64+E105+E91+E88</f>
        <v>143370250</v>
      </c>
      <c r="F7" s="86">
        <f>+F8+F64+F105+F91+F88</f>
        <v>139018102.79999998</v>
      </c>
      <c r="G7" s="86">
        <f>+G8+G64+G105+G91+G88</f>
        <v>33257085.909999996</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G8" si="0">+D14+D51+D9</f>
        <v>198612000</v>
      </c>
      <c r="E8" s="86">
        <f t="shared" si="0"/>
        <v>100233000</v>
      </c>
      <c r="F8" s="86">
        <f t="shared" si="0"/>
        <v>96643057.200000003</v>
      </c>
      <c r="G8" s="86">
        <f t="shared" si="0"/>
        <v>16028652.909999998</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1">+D10+D11+D12+D13</f>
        <v>0</v>
      </c>
      <c r="E9" s="86">
        <f t="shared" si="1"/>
        <v>0</v>
      </c>
      <c r="F9" s="86">
        <f t="shared" si="1"/>
        <v>0</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G14" si="2">+D15+D27</f>
        <v>198346000</v>
      </c>
      <c r="E14" s="86">
        <f t="shared" si="2"/>
        <v>100106000</v>
      </c>
      <c r="F14" s="86">
        <f t="shared" si="2"/>
        <v>96066309.109999999</v>
      </c>
      <c r="G14" s="86">
        <f t="shared" si="2"/>
        <v>15541116.879999999</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G15" si="3">+D16+D23+D26</f>
        <v>8967000</v>
      </c>
      <c r="E15" s="86">
        <f t="shared" si="3"/>
        <v>4368000</v>
      </c>
      <c r="F15" s="86">
        <f t="shared" si="3"/>
        <v>4603478.1099999994</v>
      </c>
      <c r="G15" s="86">
        <f t="shared" si="3"/>
        <v>720468.87999999989</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G16" si="4">D17+D18+D20+D21+D22+D19</f>
        <v>0</v>
      </c>
      <c r="E16" s="86">
        <f t="shared" si="4"/>
        <v>0</v>
      </c>
      <c r="F16" s="86">
        <f t="shared" si="4"/>
        <v>426530</v>
      </c>
      <c r="G16" s="86">
        <f t="shared" si="4"/>
        <v>20599</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c r="E17" s="86"/>
      <c r="F17" s="45">
        <v>426530</v>
      </c>
      <c r="G17" s="45">
        <f>F17-H17</f>
        <v>20599</v>
      </c>
      <c r="H17" s="104">
        <v>405931</v>
      </c>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G23" si="5">D24+D25</f>
        <v>0</v>
      </c>
      <c r="E23" s="86">
        <f t="shared" si="5"/>
        <v>0</v>
      </c>
      <c r="F23" s="86">
        <f t="shared" si="5"/>
        <v>30114</v>
      </c>
      <c r="G23" s="86">
        <f t="shared" si="5"/>
        <v>3008</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c r="E24" s="86"/>
      <c r="F24" s="45">
        <v>30114</v>
      </c>
      <c r="G24" s="45">
        <f>F24-H24</f>
        <v>3008</v>
      </c>
      <c r="H24" s="104">
        <v>27106</v>
      </c>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103">
        <v>8967000</v>
      </c>
      <c r="E26" s="103">
        <v>4368000</v>
      </c>
      <c r="F26" s="45">
        <v>4146834.11</v>
      </c>
      <c r="G26" s="45">
        <f>F26-H26</f>
        <v>696861.87999999989</v>
      </c>
      <c r="H26" s="104">
        <v>3449972.23</v>
      </c>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G27" si="6">D28+D34+D50+D35+D36+D37+D38+D39+D40+D41+D42+D43+D44+D45+D46+D47+D48+D49</f>
        <v>189379000</v>
      </c>
      <c r="E27" s="86">
        <f t="shared" si="6"/>
        <v>95738000</v>
      </c>
      <c r="F27" s="86">
        <f t="shared" si="6"/>
        <v>91462831</v>
      </c>
      <c r="G27" s="86">
        <f t="shared" si="6"/>
        <v>14820648</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86">
        <f t="shared" ref="D28:G28" si="7">D29+D30+D31+D32+D33</f>
        <v>182259000</v>
      </c>
      <c r="E28" s="86">
        <f t="shared" si="7"/>
        <v>91754000</v>
      </c>
      <c r="F28" s="86">
        <f t="shared" si="7"/>
        <v>86718626</v>
      </c>
      <c r="G28" s="86">
        <f t="shared" si="7"/>
        <v>13874477</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103">
        <v>182259000</v>
      </c>
      <c r="E29" s="103">
        <v>91754000</v>
      </c>
      <c r="F29" s="45">
        <v>83524439</v>
      </c>
      <c r="G29" s="45">
        <f>F29-H29</f>
        <v>13270722</v>
      </c>
      <c r="H29" s="104">
        <v>70253717</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45">
        <v>-30663</v>
      </c>
      <c r="G30" s="45">
        <f>F30-H30</f>
        <v>25815</v>
      </c>
      <c r="H30" s="104">
        <v>-56478</v>
      </c>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45">
        <v>3224850</v>
      </c>
      <c r="G32" s="45">
        <f>F32-H32</f>
        <v>577940</v>
      </c>
      <c r="H32" s="104">
        <v>2646910</v>
      </c>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103">
        <v>12000</v>
      </c>
      <c r="E36" s="103">
        <v>6000</v>
      </c>
      <c r="F36" s="45">
        <v>3022</v>
      </c>
      <c r="G36" s="45">
        <f>F36-H36</f>
        <v>767</v>
      </c>
      <c r="H36" s="104">
        <v>2255</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86"/>
      <c r="E37" s="86"/>
      <c r="F37" s="45"/>
      <c r="G37" s="45"/>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86"/>
      <c r="E41" s="86"/>
      <c r="F41" s="45">
        <v>-4</v>
      </c>
      <c r="G41" s="45">
        <f>F41-H41</f>
        <v>0</v>
      </c>
      <c r="H41" s="33">
        <v>-4</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103">
        <v>45000</v>
      </c>
      <c r="E42" s="103">
        <v>23000</v>
      </c>
      <c r="F42" s="45">
        <v>17672</v>
      </c>
      <c r="G42" s="45">
        <f>F42-H42</f>
        <v>1226</v>
      </c>
      <c r="H42" s="104">
        <v>16446</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103"/>
      <c r="E43" s="103"/>
      <c r="F43" s="45">
        <v>61</v>
      </c>
      <c r="G43" s="45">
        <f>F43-H43</f>
        <v>-64</v>
      </c>
      <c r="H43" s="104">
        <v>125</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103"/>
      <c r="E44" s="103"/>
      <c r="F44" s="45">
        <v>425849</v>
      </c>
      <c r="G44" s="45">
        <f>F44-H44</f>
        <v>18374</v>
      </c>
      <c r="H44" s="104">
        <v>407475</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103">
        <v>48000</v>
      </c>
      <c r="E45" s="103">
        <v>24000</v>
      </c>
      <c r="F45" s="104">
        <v>33324</v>
      </c>
      <c r="G45" s="45">
        <f>F45-H45</f>
        <v>2999</v>
      </c>
      <c r="H45" s="104">
        <v>30325</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103">
        <v>1482000</v>
      </c>
      <c r="E48" s="103">
        <v>738000</v>
      </c>
      <c r="F48" s="45"/>
      <c r="G48" s="45"/>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103">
        <v>5533000</v>
      </c>
      <c r="E49" s="103">
        <v>3193000</v>
      </c>
      <c r="F49" s="45">
        <v>4264281</v>
      </c>
      <c r="G49" s="45">
        <f>F49-H49</f>
        <v>922869</v>
      </c>
      <c r="H49" s="104">
        <v>3341412</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G51" si="8">+D52+D57</f>
        <v>266000</v>
      </c>
      <c r="E51" s="86">
        <f t="shared" si="8"/>
        <v>127000</v>
      </c>
      <c r="F51" s="86">
        <f t="shared" si="8"/>
        <v>576748.09</v>
      </c>
      <c r="G51" s="86">
        <f t="shared" si="8"/>
        <v>487536.02999999997</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G52" si="9">+D53+D55</f>
        <v>0</v>
      </c>
      <c r="E52" s="86">
        <f t="shared" si="9"/>
        <v>0</v>
      </c>
      <c r="F52" s="86">
        <f t="shared" si="9"/>
        <v>0</v>
      </c>
      <c r="G52" s="86">
        <f t="shared" si="9"/>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G53" si="10">+D54</f>
        <v>0</v>
      </c>
      <c r="E53" s="86">
        <f t="shared" si="10"/>
        <v>0</v>
      </c>
      <c r="F53" s="86">
        <f t="shared" si="10"/>
        <v>0</v>
      </c>
      <c r="G53" s="86">
        <f t="shared" si="10"/>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G57" si="12">+D58+D62</f>
        <v>266000</v>
      </c>
      <c r="E57" s="86">
        <f t="shared" si="12"/>
        <v>127000</v>
      </c>
      <c r="F57" s="86">
        <f t="shared" si="12"/>
        <v>576748.09</v>
      </c>
      <c r="G57" s="86">
        <f t="shared" si="12"/>
        <v>487536.02999999997</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G58" si="13">D61+D59+D60</f>
        <v>266000</v>
      </c>
      <c r="E58" s="86">
        <f t="shared" si="13"/>
        <v>127000</v>
      </c>
      <c r="F58" s="86">
        <f t="shared" si="13"/>
        <v>576748.09</v>
      </c>
      <c r="G58" s="86">
        <f t="shared" si="13"/>
        <v>487536.02999999997</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103">
        <v>266000</v>
      </c>
      <c r="E61" s="103">
        <v>127000</v>
      </c>
      <c r="F61" s="45">
        <v>576748.09</v>
      </c>
      <c r="G61" s="45">
        <f>F61-H61</f>
        <v>487536.02999999997</v>
      </c>
      <c r="H61" s="104">
        <v>89212.06</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G62" si="14">D63</f>
        <v>0</v>
      </c>
      <c r="E62" s="86">
        <f t="shared" si="14"/>
        <v>0</v>
      </c>
      <c r="F62" s="86">
        <f t="shared" si="14"/>
        <v>0</v>
      </c>
      <c r="G62" s="86">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G64" si="15">+D65</f>
        <v>43137250</v>
      </c>
      <c r="E64" s="86">
        <f t="shared" si="15"/>
        <v>43137250</v>
      </c>
      <c r="F64" s="86">
        <f t="shared" si="15"/>
        <v>43137245</v>
      </c>
      <c r="G64" s="86">
        <f t="shared" si="15"/>
        <v>17433630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G65" si="16">+D66+D79</f>
        <v>43137250</v>
      </c>
      <c r="E65" s="86">
        <f t="shared" si="16"/>
        <v>43137250</v>
      </c>
      <c r="F65" s="86">
        <f t="shared" si="16"/>
        <v>43137245</v>
      </c>
      <c r="G65" s="86">
        <f t="shared" si="16"/>
        <v>17433630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 t="shared" ref="D66:G66" si="17">D67+D68+D69+D70+D72+D73+D74+D75+D71+D76+D77+D78</f>
        <v>43137250</v>
      </c>
      <c r="E66" s="86">
        <f t="shared" si="17"/>
        <v>43137250</v>
      </c>
      <c r="F66" s="86">
        <f t="shared" si="17"/>
        <v>43137250</v>
      </c>
      <c r="G66" s="86">
        <f t="shared" si="17"/>
        <v>17433630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86">
        <v>38892230</v>
      </c>
      <c r="E69" s="86">
        <v>38892230</v>
      </c>
      <c r="F69" s="45">
        <v>38892230</v>
      </c>
      <c r="G69" s="45">
        <f>F69-H69</f>
        <v>15669979</v>
      </c>
      <c r="H69" s="104">
        <v>23222251</v>
      </c>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86"/>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86">
        <v>4245020</v>
      </c>
      <c r="E78" s="86">
        <v>4245020</v>
      </c>
      <c r="F78" s="45">
        <v>4245020</v>
      </c>
      <c r="G78" s="45">
        <f>F78-H78</f>
        <v>1763651</v>
      </c>
      <c r="H78" s="104">
        <v>2481369</v>
      </c>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G79" si="18">+D80+D81+D82+D83+D84+D85+D86+D87</f>
        <v>0</v>
      </c>
      <c r="E79" s="86">
        <f t="shared" si="18"/>
        <v>0</v>
      </c>
      <c r="F79" s="86">
        <f t="shared" si="18"/>
        <v>-5</v>
      </c>
      <c r="G79" s="86">
        <f t="shared" si="18"/>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86"/>
      <c r="E82" s="86"/>
      <c r="F82" s="104">
        <v>-5</v>
      </c>
      <c r="G82" s="45">
        <f>F82-H82</f>
        <v>0</v>
      </c>
      <c r="H82" s="33">
        <v>-5</v>
      </c>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T85" s="6"/>
      <c r="AT85" s="6"/>
      <c r="AU85" s="6"/>
      <c r="AV85" s="6"/>
      <c r="BN85" s="6"/>
    </row>
    <row r="86" spans="1:139" ht="75" x14ac:dyDescent="0.3">
      <c r="A86" s="81" t="s">
        <v>164</v>
      </c>
      <c r="B86" s="82" t="s">
        <v>165</v>
      </c>
      <c r="C86" s="45"/>
      <c r="D86" s="86"/>
      <c r="E86" s="86"/>
      <c r="F86" s="45"/>
      <c r="G86" s="45"/>
      <c r="AT86" s="6"/>
      <c r="AU86" s="6"/>
      <c r="AV86" s="6"/>
      <c r="BN86" s="6"/>
    </row>
    <row r="87" spans="1:139" ht="45" x14ac:dyDescent="0.3">
      <c r="A87" s="81" t="s">
        <v>166</v>
      </c>
      <c r="B87" s="83" t="s">
        <v>167</v>
      </c>
      <c r="C87" s="45"/>
      <c r="D87" s="86"/>
      <c r="E87" s="86"/>
      <c r="F87" s="45"/>
      <c r="G87" s="45"/>
      <c r="AT87" s="6"/>
      <c r="AU87" s="6"/>
      <c r="AV87" s="6"/>
      <c r="BN87" s="6"/>
    </row>
    <row r="88" spans="1:139" ht="45" x14ac:dyDescent="0.3">
      <c r="A88" s="81" t="s">
        <v>168</v>
      </c>
      <c r="B88" s="84" t="s">
        <v>169</v>
      </c>
      <c r="C88" s="86">
        <f>C89</f>
        <v>0</v>
      </c>
      <c r="D88" s="86">
        <f t="shared" ref="D88:G89" si="19">D89</f>
        <v>0</v>
      </c>
      <c r="E88" s="86">
        <f t="shared" si="19"/>
        <v>0</v>
      </c>
      <c r="F88" s="86">
        <f t="shared" si="19"/>
        <v>0</v>
      </c>
      <c r="G88" s="86">
        <f t="shared" si="19"/>
        <v>0</v>
      </c>
      <c r="AT88" s="6"/>
      <c r="AU88" s="6"/>
      <c r="AV88" s="6"/>
      <c r="BN88" s="6"/>
    </row>
    <row r="89" spans="1:139" x14ac:dyDescent="0.3">
      <c r="A89" s="81" t="s">
        <v>170</v>
      </c>
      <c r="B89" s="83" t="s">
        <v>171</v>
      </c>
      <c r="C89" s="86">
        <f>C90</f>
        <v>0</v>
      </c>
      <c r="D89" s="86">
        <f t="shared" si="19"/>
        <v>0</v>
      </c>
      <c r="E89" s="86">
        <f t="shared" si="19"/>
        <v>0</v>
      </c>
      <c r="F89" s="86">
        <f t="shared" si="19"/>
        <v>0</v>
      </c>
      <c r="G89" s="86">
        <f t="shared" si="19"/>
        <v>0</v>
      </c>
      <c r="AT89" s="6"/>
      <c r="AU89" s="6"/>
      <c r="AV89" s="6"/>
      <c r="BN89" s="6"/>
    </row>
    <row r="90" spans="1:139" x14ac:dyDescent="0.3">
      <c r="A90" s="81" t="s">
        <v>172</v>
      </c>
      <c r="B90" s="83" t="s">
        <v>173</v>
      </c>
      <c r="C90" s="86"/>
      <c r="D90" s="86"/>
      <c r="E90" s="86"/>
      <c r="F90" s="45"/>
      <c r="G90" s="45"/>
      <c r="AT90" s="6"/>
      <c r="AU90" s="6"/>
      <c r="AV90" s="6"/>
      <c r="BN90" s="6"/>
    </row>
    <row r="91" spans="1:139" ht="45" x14ac:dyDescent="0.3">
      <c r="A91" s="81" t="s">
        <v>471</v>
      </c>
      <c r="B91" s="84" t="s">
        <v>169</v>
      </c>
      <c r="C91" s="86">
        <f>C92+C95</f>
        <v>0</v>
      </c>
      <c r="D91" s="86">
        <f t="shared" ref="D91:G91" si="20">D92+D95</f>
        <v>0</v>
      </c>
      <c r="E91" s="86">
        <f t="shared" si="20"/>
        <v>0</v>
      </c>
      <c r="F91" s="86">
        <f t="shared" si="20"/>
        <v>0</v>
      </c>
      <c r="G91" s="86">
        <f t="shared" si="20"/>
        <v>0</v>
      </c>
      <c r="BN91" s="6"/>
    </row>
    <row r="92" spans="1:139" x14ac:dyDescent="0.3">
      <c r="A92" s="81" t="s">
        <v>472</v>
      </c>
      <c r="B92" s="83" t="s">
        <v>171</v>
      </c>
      <c r="C92" s="86">
        <f>C93+C94</f>
        <v>0</v>
      </c>
      <c r="D92" s="86">
        <f t="shared" ref="D92:G92" si="21">D93</f>
        <v>0</v>
      </c>
      <c r="E92" s="86">
        <f t="shared" si="21"/>
        <v>0</v>
      </c>
      <c r="F92" s="86">
        <f t="shared" si="21"/>
        <v>0</v>
      </c>
      <c r="G92" s="86">
        <f t="shared" si="21"/>
        <v>0</v>
      </c>
      <c r="BN92" s="6"/>
    </row>
    <row r="93" spans="1:139" x14ac:dyDescent="0.3">
      <c r="A93" s="81" t="s">
        <v>473</v>
      </c>
      <c r="B93" s="83" t="s">
        <v>466</v>
      </c>
      <c r="C93" s="86"/>
      <c r="D93" s="86"/>
      <c r="E93" s="86"/>
      <c r="F93" s="45"/>
      <c r="G93" s="45"/>
      <c r="BN93" s="6"/>
    </row>
    <row r="94" spans="1:139" x14ac:dyDescent="0.3">
      <c r="A94" s="81" t="s">
        <v>497</v>
      </c>
      <c r="B94" s="83" t="s">
        <v>496</v>
      </c>
      <c r="C94" s="86"/>
      <c r="D94" s="86"/>
      <c r="E94" s="86"/>
      <c r="F94" s="45"/>
      <c r="G94" s="45"/>
      <c r="BN94" s="6"/>
    </row>
    <row r="95" spans="1:139" ht="30" x14ac:dyDescent="0.3">
      <c r="A95" s="81" t="s">
        <v>500</v>
      </c>
      <c r="B95" s="84" t="s">
        <v>499</v>
      </c>
      <c r="C95" s="86">
        <f>C96+C97</f>
        <v>0</v>
      </c>
      <c r="D95" s="86">
        <f t="shared" ref="D95:G95" si="22">D96+D97</f>
        <v>0</v>
      </c>
      <c r="E95" s="86">
        <f t="shared" si="22"/>
        <v>0</v>
      </c>
      <c r="F95" s="86">
        <f t="shared" si="22"/>
        <v>0</v>
      </c>
      <c r="G95" s="86">
        <f t="shared" si="22"/>
        <v>0</v>
      </c>
      <c r="BN95" s="6"/>
    </row>
    <row r="96" spans="1:139" x14ac:dyDescent="0.3">
      <c r="A96" s="81" t="s">
        <v>501</v>
      </c>
      <c r="B96" s="83" t="s">
        <v>466</v>
      </c>
      <c r="C96" s="86"/>
      <c r="D96" s="86"/>
      <c r="E96" s="86"/>
      <c r="F96" s="45"/>
      <c r="G96" s="45"/>
      <c r="BN96" s="6"/>
    </row>
    <row r="97" spans="1:174" x14ac:dyDescent="0.3">
      <c r="A97" s="81" t="s">
        <v>502</v>
      </c>
      <c r="B97" s="83" t="s">
        <v>496</v>
      </c>
      <c r="C97" s="86"/>
      <c r="D97" s="86"/>
      <c r="E97" s="86"/>
      <c r="F97" s="45"/>
      <c r="G97" s="45"/>
      <c r="BN97" s="6"/>
    </row>
    <row r="98" spans="1:174" ht="30" x14ac:dyDescent="0.3">
      <c r="A98" s="84" t="s">
        <v>474</v>
      </c>
      <c r="B98" s="84" t="s">
        <v>174</v>
      </c>
      <c r="C98" s="86">
        <f>C99+C101</f>
        <v>0</v>
      </c>
      <c r="D98" s="86">
        <f t="shared" ref="D98:G98" si="23">D99+D101</f>
        <v>0</v>
      </c>
      <c r="E98" s="86">
        <f t="shared" si="23"/>
        <v>0</v>
      </c>
      <c r="F98" s="86">
        <f t="shared" si="23"/>
        <v>0</v>
      </c>
      <c r="G98" s="86">
        <f t="shared" si="23"/>
        <v>0</v>
      </c>
      <c r="BN98" s="6"/>
    </row>
    <row r="99" spans="1:174" ht="45" x14ac:dyDescent="0.3">
      <c r="A99" s="84" t="s">
        <v>175</v>
      </c>
      <c r="B99" s="84" t="s">
        <v>169</v>
      </c>
      <c r="C99" s="86">
        <f>C100</f>
        <v>0</v>
      </c>
      <c r="D99" s="86">
        <f t="shared" ref="D99:G99" si="24">D100</f>
        <v>0</v>
      </c>
      <c r="E99" s="86">
        <f t="shared" si="24"/>
        <v>0</v>
      </c>
      <c r="F99" s="86">
        <f t="shared" si="24"/>
        <v>0</v>
      </c>
      <c r="G99" s="86">
        <f t="shared" si="24"/>
        <v>0</v>
      </c>
      <c r="BN99" s="6"/>
    </row>
    <row r="100" spans="1:174" s="56" customFormat="1" ht="30" x14ac:dyDescent="0.3">
      <c r="A100" s="83" t="s">
        <v>176</v>
      </c>
      <c r="B100" s="83" t="s">
        <v>177</v>
      </c>
      <c r="C100" s="86"/>
      <c r="D100" s="86"/>
      <c r="E100" s="86"/>
      <c r="F100" s="86"/>
      <c r="G100" s="86"/>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3"/>
      <c r="B101" s="83" t="s">
        <v>467</v>
      </c>
      <c r="C101" s="86">
        <f>C102</f>
        <v>0</v>
      </c>
      <c r="D101" s="86">
        <f t="shared" ref="D101:G103" si="25">D102</f>
        <v>0</v>
      </c>
      <c r="E101" s="86">
        <f t="shared" si="25"/>
        <v>0</v>
      </c>
      <c r="F101" s="86">
        <f t="shared" si="25"/>
        <v>0</v>
      </c>
      <c r="G101" s="86">
        <f t="shared" si="25"/>
        <v>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x14ac:dyDescent="0.3">
      <c r="A102" s="83" t="s">
        <v>475</v>
      </c>
      <c r="B102" s="83" t="s">
        <v>468</v>
      </c>
      <c r="C102" s="86">
        <f>C103</f>
        <v>0</v>
      </c>
      <c r="D102" s="86">
        <f t="shared" si="25"/>
        <v>0</v>
      </c>
      <c r="E102" s="86">
        <f t="shared" si="25"/>
        <v>0</v>
      </c>
      <c r="F102" s="86">
        <f t="shared" si="25"/>
        <v>0</v>
      </c>
      <c r="G102" s="86">
        <f t="shared" si="25"/>
        <v>0</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x14ac:dyDescent="0.3">
      <c r="A103" s="83" t="s">
        <v>476</v>
      </c>
      <c r="B103" s="83" t="s">
        <v>469</v>
      </c>
      <c r="C103" s="86">
        <f>C104</f>
        <v>0</v>
      </c>
      <c r="D103" s="86">
        <f t="shared" si="25"/>
        <v>0</v>
      </c>
      <c r="E103" s="86">
        <f t="shared" si="25"/>
        <v>0</v>
      </c>
      <c r="F103" s="86">
        <f t="shared" si="25"/>
        <v>0</v>
      </c>
      <c r="G103" s="86">
        <f t="shared" si="25"/>
        <v>0</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83" t="s">
        <v>477</v>
      </c>
      <c r="B104" s="83" t="s">
        <v>470</v>
      </c>
      <c r="C104" s="45"/>
      <c r="D104" s="86"/>
      <c r="E104" s="86"/>
      <c r="F104" s="45"/>
      <c r="G104" s="4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84" t="s">
        <v>178</v>
      </c>
      <c r="B105" s="84" t="s">
        <v>179</v>
      </c>
      <c r="C105" s="86">
        <f>C106</f>
        <v>0</v>
      </c>
      <c r="D105" s="86">
        <f t="shared" ref="D105:G105" si="26">D106</f>
        <v>0</v>
      </c>
      <c r="E105" s="86">
        <f t="shared" si="26"/>
        <v>0</v>
      </c>
      <c r="F105" s="86">
        <f t="shared" si="26"/>
        <v>-762199.4</v>
      </c>
      <c r="G105" s="86">
        <f t="shared" si="26"/>
        <v>-205197</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30" x14ac:dyDescent="0.3">
      <c r="A106" s="83" t="s">
        <v>180</v>
      </c>
      <c r="B106" s="83" t="s">
        <v>181</v>
      </c>
      <c r="C106" s="45"/>
      <c r="D106" s="86"/>
      <c r="E106" s="86"/>
      <c r="F106" s="45">
        <v>-762199.4</v>
      </c>
      <c r="G106" s="45">
        <f>F106-H106</f>
        <v>-205197</v>
      </c>
      <c r="H106" s="104">
        <v>-557002.4</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x14ac:dyDescent="0.3">
      <c r="A107" s="53"/>
      <c r="B107" s="5"/>
      <c r="C107" s="5"/>
      <c r="D107" s="46"/>
      <c r="E107" s="46"/>
      <c r="F107" s="5"/>
      <c r="G107" s="5"/>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x14ac:dyDescent="0.3">
      <c r="A108" s="53"/>
      <c r="B108" s="5"/>
      <c r="C108" s="5"/>
      <c r="D108" s="46"/>
      <c r="E108" s="46"/>
      <c r="F108" s="5"/>
      <c r="G108" s="5"/>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56" customFormat="1" x14ac:dyDescent="0.3">
      <c r="A109" s="53"/>
      <c r="B109" s="111" t="s">
        <v>517</v>
      </c>
      <c r="C109" s="111"/>
      <c r="D109" s="113" t="s">
        <v>518</v>
      </c>
      <c r="E109" s="113"/>
      <c r="F109" s="111"/>
      <c r="G109" s="5"/>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row r="110" spans="1:174" x14ac:dyDescent="0.3">
      <c r="B110" s="111" t="s">
        <v>519</v>
      </c>
      <c r="C110" s="111"/>
      <c r="D110" s="113" t="s">
        <v>520</v>
      </c>
      <c r="E110" s="113"/>
      <c r="F110" s="111"/>
    </row>
    <row r="111" spans="1:174" x14ac:dyDescent="0.3">
      <c r="B111" s="114"/>
      <c r="C111" s="114"/>
      <c r="D111" s="115"/>
      <c r="E111" s="115"/>
      <c r="F111" s="114" t="s">
        <v>521</v>
      </c>
    </row>
    <row r="112" spans="1:174" x14ac:dyDescent="0.3">
      <c r="B112" s="114"/>
      <c r="C112" s="114"/>
      <c r="D112" s="115"/>
      <c r="E112" s="115"/>
      <c r="F112" s="114" t="s">
        <v>522</v>
      </c>
    </row>
  </sheetData>
  <protectedRanges>
    <protectedRange sqref="C85:C86 C69:C81 C61 F85:G87 C29:C50 C54:C55 F80:G81 C17:C26 F17:G22 F54:G54 F90:G90 D23:G23 D55:G55 C57:G57 C64:G65 D79:G79 F93:G94 F96:G97 F24:G26 F29:G44 G45 F46:G50 F61:G61 F69:G78 G82 G106" name="Zonă1" securityDescriptor="O:WDG:WDD:(A;;CC;;;AN)(A;;CC;;;AU)(A;;CC;;;WD)"/>
    <protectedRange sqref="H17" name="Zonă1_1" securityDescriptor="O:WDG:WDD:(A;;CC;;;AN)(A;;CC;;;AU)(A;;CC;;;WD)"/>
    <protectedRange sqref="H24" name="Zonă1_2" securityDescriptor="O:WDG:WDD:(A;;CC;;;AN)(A;;CC;;;AU)(A;;CC;;;WD)"/>
    <protectedRange sqref="H26" name="Zonă1_3" securityDescriptor="O:WDG:WDD:(A;;CC;;;AN)(A;;CC;;;AU)(A;;CC;;;WD)"/>
    <protectedRange sqref="H29" name="Zonă1_4" securityDescriptor="O:WDG:WDD:(A;;CC;;;AN)(A;;CC;;;AU)(A;;CC;;;WD)"/>
    <protectedRange sqref="H30" name="Zonă1_5" securityDescriptor="O:WDG:WDD:(A;;CC;;;AN)(A;;CC;;;AU)(A;;CC;;;WD)"/>
    <protectedRange sqref="H32" name="Zonă1_6" securityDescriptor="O:WDG:WDD:(A;;CC;;;AN)(A;;CC;;;AU)(A;;CC;;;WD)"/>
    <protectedRange sqref="H36" name="Zonă1_7" securityDescriptor="O:WDG:WDD:(A;;CC;;;AN)(A;;CC;;;AU)(A;;CC;;;WD)"/>
    <protectedRange sqref="H42" name="Zonă1_8" securityDescriptor="O:WDG:WDD:(A;;CC;;;AN)(A;;CC;;;AU)(A;;CC;;;WD)"/>
    <protectedRange sqref="H43" name="Zonă1_9" securityDescriptor="O:WDG:WDD:(A;;CC;;;AN)(A;;CC;;;AU)(A;;CC;;;WD)"/>
    <protectedRange sqref="H44" name="Zonă1_10" securityDescriptor="O:WDG:WDD:(A;;CC;;;AN)(A;;CC;;;AU)(A;;CC;;;WD)"/>
    <protectedRange sqref="F45 H45" name="Zonă1_11" securityDescriptor="O:WDG:WDD:(A;;CC;;;AN)(A;;CC;;;AU)(A;;CC;;;WD)"/>
    <protectedRange sqref="H49" name="Zonă1_12" securityDescriptor="O:WDG:WDD:(A;;CC;;;AN)(A;;CC;;;AU)(A;;CC;;;WD)"/>
    <protectedRange sqref="H61" name="Zonă1_13" securityDescriptor="O:WDG:WDD:(A;;CC;;;AN)(A;;CC;;;AU)(A;;CC;;;WD)"/>
    <protectedRange sqref="H69" name="Zonă1_14" securityDescriptor="O:WDG:WDD:(A;;CC;;;AN)(A;;CC;;;AU)(A;;CC;;;WD)"/>
    <protectedRange sqref="H78" name="Zonă1_15" securityDescriptor="O:WDG:WDD:(A;;CC;;;AN)(A;;CC;;;AU)(A;;CC;;;WD)"/>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ageMargins left="0.74803149606299213" right="0.74803149606299213" top="0.98425196850393704" bottom="0.98425196850393704" header="0.51181102362204722" footer="0.51181102362204722"/>
  <pageSetup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292"/>
  <sheetViews>
    <sheetView tabSelected="1" zoomScale="90" zoomScaleNormal="90" workbookViewId="0">
      <pane xSplit="3" ySplit="6" topLeftCell="D7" activePane="bottomRight" state="frozen"/>
      <selection activeCell="G7" sqref="G7:H209"/>
      <selection pane="topRight" activeCell="G7" sqref="G7:H209"/>
      <selection pane="bottomLeft" activeCell="G7" sqref="G7:H209"/>
      <selection pane="bottomRight" activeCell="N5" sqref="N5"/>
    </sheetView>
  </sheetViews>
  <sheetFormatPr defaultRowHeight="15" x14ac:dyDescent="0.3"/>
  <cols>
    <col min="1" max="1" width="14.28515625" style="1" customWidth="1"/>
    <col min="2" max="2" width="71.28515625" style="4" customWidth="1"/>
    <col min="3" max="3" width="7.85546875" style="4" customWidth="1"/>
    <col min="4" max="4" width="15.85546875" style="4" customWidth="1"/>
    <col min="5" max="5" width="15.5703125" style="4" customWidth="1"/>
    <col min="6" max="6" width="15.7109375" style="4" bestFit="1" customWidth="1"/>
    <col min="7" max="7" width="15.42578125" style="4" bestFit="1" customWidth="1"/>
    <col min="8" max="8" width="14.5703125" style="4" bestFit="1" customWidth="1"/>
    <col min="9" max="9" width="13.140625" style="5" customWidth="1"/>
    <col min="10" max="16384" width="9.140625" style="5"/>
  </cols>
  <sheetData>
    <row r="1" spans="1:8" ht="17.25" x14ac:dyDescent="0.3">
      <c r="B1" s="2" t="s">
        <v>509</v>
      </c>
      <c r="C1" s="3"/>
    </row>
    <row r="2" spans="1:8" x14ac:dyDescent="0.3">
      <c r="B2" s="3"/>
      <c r="C2" s="3"/>
    </row>
    <row r="3" spans="1:8" x14ac:dyDescent="0.3">
      <c r="B3" s="3"/>
      <c r="C3" s="3"/>
      <c r="D3" s="6"/>
    </row>
    <row r="4" spans="1:8" x14ac:dyDescent="0.3">
      <c r="D4" s="7"/>
      <c r="E4" s="7"/>
      <c r="F4" s="8"/>
      <c r="G4" s="9"/>
      <c r="H4" s="98" t="s">
        <v>465</v>
      </c>
    </row>
    <row r="5" spans="1:8" s="13" customFormat="1" ht="75" x14ac:dyDescent="0.2">
      <c r="A5" s="10" t="s">
        <v>1</v>
      </c>
      <c r="B5" s="11" t="s">
        <v>2</v>
      </c>
      <c r="C5" s="11" t="s">
        <v>3</v>
      </c>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7">
        <f t="shared" ref="C7" si="0">+C8+C16</f>
        <v>0</v>
      </c>
      <c r="D7" s="87">
        <f t="shared" ref="D7:H7" si="1">+D8+D16</f>
        <v>438520610</v>
      </c>
      <c r="E7" s="87">
        <f t="shared" si="1"/>
        <v>429324790</v>
      </c>
      <c r="F7" s="87">
        <f t="shared" si="1"/>
        <v>256263380</v>
      </c>
      <c r="G7" s="87">
        <f t="shared" si="1"/>
        <v>249444389.45999998</v>
      </c>
      <c r="H7" s="87">
        <f t="shared" si="1"/>
        <v>40067898.470000006</v>
      </c>
    </row>
    <row r="8" spans="1:8" s="19" customFormat="1" x14ac:dyDescent="0.3">
      <c r="A8" s="17" t="s">
        <v>202</v>
      </c>
      <c r="B8" s="20" t="s">
        <v>189</v>
      </c>
      <c r="C8" s="88">
        <f t="shared" ref="C8:H8" si="2">+C9+C10+C13+C11+C12+C15+C243+C14</f>
        <v>0</v>
      </c>
      <c r="D8" s="88">
        <f t="shared" si="2"/>
        <v>438250610</v>
      </c>
      <c r="E8" s="88">
        <f t="shared" si="2"/>
        <v>429054790</v>
      </c>
      <c r="F8" s="88">
        <f t="shared" si="2"/>
        <v>256263380</v>
      </c>
      <c r="G8" s="88">
        <f t="shared" si="2"/>
        <v>249444389.45999998</v>
      </c>
      <c r="H8" s="88">
        <f t="shared" si="2"/>
        <v>40067898.470000006</v>
      </c>
    </row>
    <row r="9" spans="1:8" s="19" customFormat="1" x14ac:dyDescent="0.3">
      <c r="A9" s="17" t="s">
        <v>204</v>
      </c>
      <c r="B9" s="20" t="s">
        <v>190</v>
      </c>
      <c r="C9" s="88">
        <f t="shared" ref="C9" si="3">+C23</f>
        <v>0</v>
      </c>
      <c r="D9" s="88">
        <f t="shared" ref="D9:H9" si="4">+D23</f>
        <v>4780000</v>
      </c>
      <c r="E9" s="88">
        <f t="shared" si="4"/>
        <v>4780000</v>
      </c>
      <c r="F9" s="88">
        <f t="shared" si="4"/>
        <v>2550000</v>
      </c>
      <c r="G9" s="88">
        <f t="shared" si="4"/>
        <v>2547068</v>
      </c>
      <c r="H9" s="88">
        <f t="shared" si="4"/>
        <v>404714</v>
      </c>
    </row>
    <row r="10" spans="1:8" s="19" customFormat="1" ht="16.5" customHeight="1" x14ac:dyDescent="0.3">
      <c r="A10" s="17" t="s">
        <v>205</v>
      </c>
      <c r="B10" s="20" t="s">
        <v>191</v>
      </c>
      <c r="C10" s="88">
        <f t="shared" ref="C10" si="5">+C44</f>
        <v>0</v>
      </c>
      <c r="D10" s="88">
        <f t="shared" ref="D10:H10" si="6">+D44</f>
        <v>293257610</v>
      </c>
      <c r="E10" s="88">
        <f t="shared" si="6"/>
        <v>284061790</v>
      </c>
      <c r="F10" s="88">
        <f t="shared" si="6"/>
        <v>173168410</v>
      </c>
      <c r="G10" s="88">
        <f t="shared" si="6"/>
        <v>170927361.96999997</v>
      </c>
      <c r="H10" s="88">
        <f t="shared" si="6"/>
        <v>27622636.760000002</v>
      </c>
    </row>
    <row r="11" spans="1:8" s="19" customFormat="1" x14ac:dyDescent="0.3">
      <c r="A11" s="17" t="s">
        <v>207</v>
      </c>
      <c r="B11" s="20" t="s">
        <v>192</v>
      </c>
      <c r="C11" s="88">
        <f t="shared" ref="C11" si="7">+C72</f>
        <v>0</v>
      </c>
      <c r="D11" s="88">
        <f t="shared" ref="D11:H11" si="8">+D72</f>
        <v>0</v>
      </c>
      <c r="E11" s="88">
        <f t="shared" si="8"/>
        <v>0</v>
      </c>
      <c r="F11" s="88">
        <f t="shared" si="8"/>
        <v>0</v>
      </c>
      <c r="G11" s="88">
        <f t="shared" si="8"/>
        <v>0</v>
      </c>
      <c r="H11" s="88">
        <f t="shared" si="8"/>
        <v>0</v>
      </c>
    </row>
    <row r="12" spans="1:8" s="19" customFormat="1" ht="30" x14ac:dyDescent="0.3">
      <c r="A12" s="17" t="s">
        <v>208</v>
      </c>
      <c r="B12" s="20" t="s">
        <v>193</v>
      </c>
      <c r="C12" s="88">
        <f t="shared" ref="C12" si="9">C244</f>
        <v>0</v>
      </c>
      <c r="D12" s="88">
        <f t="shared" ref="D12:H12" si="10">D244</f>
        <v>125769000</v>
      </c>
      <c r="E12" s="88">
        <f t="shared" si="10"/>
        <v>125769000</v>
      </c>
      <c r="F12" s="88">
        <f t="shared" si="10"/>
        <v>67830970</v>
      </c>
      <c r="G12" s="88">
        <f t="shared" si="10"/>
        <v>67471725</v>
      </c>
      <c r="H12" s="88">
        <f t="shared" si="10"/>
        <v>10764256</v>
      </c>
    </row>
    <row r="13" spans="1:8" s="19" customFormat="1" ht="16.5" customHeight="1" x14ac:dyDescent="0.3">
      <c r="A13" s="17" t="s">
        <v>209</v>
      </c>
      <c r="B13" s="20" t="s">
        <v>194</v>
      </c>
      <c r="C13" s="88">
        <f t="shared" ref="C13" si="11">C261</f>
        <v>0</v>
      </c>
      <c r="D13" s="88">
        <f t="shared" ref="D13:H13" si="12">D261</f>
        <v>14444000</v>
      </c>
      <c r="E13" s="88">
        <f t="shared" si="12"/>
        <v>14444000</v>
      </c>
      <c r="F13" s="88">
        <f t="shared" si="12"/>
        <v>12714000</v>
      </c>
      <c r="G13" s="88">
        <f t="shared" si="12"/>
        <v>12664165.380000001</v>
      </c>
      <c r="H13" s="88">
        <f t="shared" si="12"/>
        <v>1603038</v>
      </c>
    </row>
    <row r="14" spans="1:8" s="19" customFormat="1" ht="30" x14ac:dyDescent="0.3">
      <c r="A14" s="17" t="s">
        <v>211</v>
      </c>
      <c r="B14" s="20" t="s">
        <v>195</v>
      </c>
      <c r="C14" s="88">
        <f t="shared" ref="C14" si="13">C268</f>
        <v>0</v>
      </c>
      <c r="D14" s="88">
        <f t="shared" ref="D14:H14" si="14">D268</f>
        <v>0</v>
      </c>
      <c r="E14" s="88">
        <f t="shared" si="14"/>
        <v>0</v>
      </c>
      <c r="F14" s="88">
        <f t="shared" si="14"/>
        <v>0</v>
      </c>
      <c r="G14" s="88">
        <f t="shared" si="14"/>
        <v>0</v>
      </c>
      <c r="H14" s="88">
        <f t="shared" si="14"/>
        <v>0</v>
      </c>
    </row>
    <row r="15" spans="1:8" s="19" customFormat="1" ht="16.5" customHeight="1" x14ac:dyDescent="0.3">
      <c r="A15" s="17" t="s">
        <v>213</v>
      </c>
      <c r="B15" s="20" t="s">
        <v>197</v>
      </c>
      <c r="C15" s="88">
        <f t="shared" ref="C15" si="15">C75</f>
        <v>0</v>
      </c>
      <c r="D15" s="88">
        <f t="shared" ref="D15:H15" si="16">D75</f>
        <v>0</v>
      </c>
      <c r="E15" s="88">
        <f t="shared" si="16"/>
        <v>0</v>
      </c>
      <c r="F15" s="88">
        <f t="shared" si="16"/>
        <v>0</v>
      </c>
      <c r="G15" s="88">
        <f t="shared" si="16"/>
        <v>0</v>
      </c>
      <c r="H15" s="88">
        <f t="shared" si="16"/>
        <v>0</v>
      </c>
    </row>
    <row r="16" spans="1:8" s="19" customFormat="1" ht="16.5" customHeight="1" x14ac:dyDescent="0.3">
      <c r="A16" s="17" t="s">
        <v>215</v>
      </c>
      <c r="B16" s="20" t="s">
        <v>198</v>
      </c>
      <c r="C16" s="88">
        <f t="shared" ref="C16:C17" si="17">C78</f>
        <v>0</v>
      </c>
      <c r="D16" s="88">
        <f t="shared" ref="D16:H16" si="18">D78</f>
        <v>270000</v>
      </c>
      <c r="E16" s="88">
        <f t="shared" si="18"/>
        <v>270000</v>
      </c>
      <c r="F16" s="88">
        <f t="shared" si="18"/>
        <v>0</v>
      </c>
      <c r="G16" s="88">
        <f t="shared" si="18"/>
        <v>0</v>
      </c>
      <c r="H16" s="88">
        <f t="shared" si="18"/>
        <v>0</v>
      </c>
    </row>
    <row r="17" spans="1:9" s="19" customFormat="1" x14ac:dyDescent="0.3">
      <c r="A17" s="17" t="s">
        <v>217</v>
      </c>
      <c r="B17" s="20" t="s">
        <v>199</v>
      </c>
      <c r="C17" s="88">
        <f t="shared" si="17"/>
        <v>0</v>
      </c>
      <c r="D17" s="88">
        <f t="shared" ref="D17:H17" si="19">D79</f>
        <v>270000</v>
      </c>
      <c r="E17" s="88">
        <f t="shared" si="19"/>
        <v>270000</v>
      </c>
      <c r="F17" s="88">
        <f t="shared" si="19"/>
        <v>0</v>
      </c>
      <c r="G17" s="88">
        <f t="shared" si="19"/>
        <v>0</v>
      </c>
      <c r="H17" s="88">
        <f t="shared" si="19"/>
        <v>0</v>
      </c>
    </row>
    <row r="18" spans="1:9" s="19" customFormat="1" ht="30" x14ac:dyDescent="0.3">
      <c r="A18" s="17" t="s">
        <v>219</v>
      </c>
      <c r="B18" s="20" t="s">
        <v>201</v>
      </c>
      <c r="C18" s="88">
        <f t="shared" ref="C18" si="20">C243+C267</f>
        <v>0</v>
      </c>
      <c r="D18" s="88">
        <f t="shared" ref="D18:H18" si="21">D243+D267</f>
        <v>0</v>
      </c>
      <c r="E18" s="88">
        <f t="shared" si="21"/>
        <v>0</v>
      </c>
      <c r="F18" s="88">
        <f t="shared" si="21"/>
        <v>0</v>
      </c>
      <c r="G18" s="88">
        <f t="shared" si="21"/>
        <v>-4215739.51</v>
      </c>
      <c r="H18" s="88">
        <f t="shared" si="21"/>
        <v>-326746.29000000004</v>
      </c>
    </row>
    <row r="19" spans="1:9" s="19" customFormat="1" ht="16.5" customHeight="1" x14ac:dyDescent="0.3">
      <c r="A19" s="17" t="s">
        <v>221</v>
      </c>
      <c r="B19" s="20" t="s">
        <v>203</v>
      </c>
      <c r="C19" s="88">
        <f t="shared" ref="C19" si="22">+C20+C16</f>
        <v>0</v>
      </c>
      <c r="D19" s="88">
        <f t="shared" ref="D19:H19" si="23">+D20+D16</f>
        <v>438520610</v>
      </c>
      <c r="E19" s="88">
        <f t="shared" si="23"/>
        <v>429324790</v>
      </c>
      <c r="F19" s="88">
        <f t="shared" si="23"/>
        <v>256263380</v>
      </c>
      <c r="G19" s="88">
        <f t="shared" si="23"/>
        <v>249444389.45999998</v>
      </c>
      <c r="H19" s="88">
        <f t="shared" si="23"/>
        <v>40067898.470000006</v>
      </c>
    </row>
    <row r="20" spans="1:9" s="19" customFormat="1" x14ac:dyDescent="0.3">
      <c r="A20" s="17" t="s">
        <v>223</v>
      </c>
      <c r="B20" s="20" t="s">
        <v>189</v>
      </c>
      <c r="C20" s="88">
        <f t="shared" ref="C20:H20" si="24">C9+C10+C11+C12+C13+C15+C243+C14</f>
        <v>0</v>
      </c>
      <c r="D20" s="88">
        <f t="shared" si="24"/>
        <v>438250610</v>
      </c>
      <c r="E20" s="88">
        <f t="shared" si="24"/>
        <v>429054790</v>
      </c>
      <c r="F20" s="88">
        <f t="shared" si="24"/>
        <v>256263380</v>
      </c>
      <c r="G20" s="88">
        <f t="shared" si="24"/>
        <v>249444389.45999998</v>
      </c>
      <c r="H20" s="88">
        <f t="shared" si="24"/>
        <v>40067898.470000006</v>
      </c>
    </row>
    <row r="21" spans="1:9" s="19" customFormat="1" ht="16.5" customHeight="1" x14ac:dyDescent="0.3">
      <c r="A21" s="21" t="s">
        <v>225</v>
      </c>
      <c r="B21" s="20" t="s">
        <v>206</v>
      </c>
      <c r="C21" s="88">
        <f t="shared" ref="C21:H21" si="25">+C22+C78+C243</f>
        <v>0</v>
      </c>
      <c r="D21" s="88">
        <f t="shared" si="25"/>
        <v>424076610</v>
      </c>
      <c r="E21" s="88">
        <f t="shared" si="25"/>
        <v>414880790</v>
      </c>
      <c r="F21" s="88">
        <f t="shared" si="25"/>
        <v>243549380</v>
      </c>
      <c r="G21" s="88">
        <f t="shared" si="25"/>
        <v>236780224.07999998</v>
      </c>
      <c r="H21" s="88">
        <f t="shared" si="25"/>
        <v>38464860.470000006</v>
      </c>
    </row>
    <row r="22" spans="1:9" s="19" customFormat="1" ht="16.5" customHeight="1" x14ac:dyDescent="0.3">
      <c r="A22" s="17" t="s">
        <v>227</v>
      </c>
      <c r="B22" s="20" t="s">
        <v>189</v>
      </c>
      <c r="C22" s="88">
        <f t="shared" ref="C22:H22" si="26">+C23+C44+C72+C244+C75+C268</f>
        <v>0</v>
      </c>
      <c r="D22" s="88">
        <f t="shared" si="26"/>
        <v>423806610</v>
      </c>
      <c r="E22" s="88">
        <f t="shared" si="26"/>
        <v>414610790</v>
      </c>
      <c r="F22" s="88">
        <f t="shared" si="26"/>
        <v>243549380</v>
      </c>
      <c r="G22" s="88">
        <f t="shared" si="26"/>
        <v>240946154.96999997</v>
      </c>
      <c r="H22" s="88">
        <f t="shared" si="26"/>
        <v>38791606.760000005</v>
      </c>
    </row>
    <row r="23" spans="1:9" s="19" customFormat="1" x14ac:dyDescent="0.3">
      <c r="A23" s="17" t="s">
        <v>229</v>
      </c>
      <c r="B23" s="20" t="s">
        <v>190</v>
      </c>
      <c r="C23" s="88">
        <f t="shared" ref="C23" si="27">+C24+C36+C34</f>
        <v>0</v>
      </c>
      <c r="D23" s="88">
        <f t="shared" ref="D23:H23" si="28">+D24+D36+D34</f>
        <v>4780000</v>
      </c>
      <c r="E23" s="88">
        <f t="shared" si="28"/>
        <v>4780000</v>
      </c>
      <c r="F23" s="88">
        <f t="shared" si="28"/>
        <v>2550000</v>
      </c>
      <c r="G23" s="88">
        <f t="shared" si="28"/>
        <v>2547068</v>
      </c>
      <c r="H23" s="88">
        <f t="shared" si="28"/>
        <v>404714</v>
      </c>
    </row>
    <row r="24" spans="1:9" s="19" customFormat="1" ht="16.5" customHeight="1" x14ac:dyDescent="0.3">
      <c r="A24" s="17" t="s">
        <v>231</v>
      </c>
      <c r="B24" s="20" t="s">
        <v>210</v>
      </c>
      <c r="C24" s="88">
        <f t="shared" ref="C24" si="29">C25+C28+C29+C30+C32+C26+C27+C31</f>
        <v>0</v>
      </c>
      <c r="D24" s="88">
        <f t="shared" ref="D24:H24" si="30">D25+D28+D29+D30+D32+D26+D27+D31</f>
        <v>4609300</v>
      </c>
      <c r="E24" s="88">
        <f t="shared" si="30"/>
        <v>4609300</v>
      </c>
      <c r="F24" s="88">
        <f t="shared" si="30"/>
        <v>2429680</v>
      </c>
      <c r="G24" s="88">
        <f t="shared" si="30"/>
        <v>2427431</v>
      </c>
      <c r="H24" s="88">
        <f t="shared" si="30"/>
        <v>395980</v>
      </c>
    </row>
    <row r="25" spans="1:9" s="19" customFormat="1" ht="16.5" customHeight="1" x14ac:dyDescent="0.3">
      <c r="A25" s="22" t="s">
        <v>233</v>
      </c>
      <c r="B25" s="23" t="s">
        <v>212</v>
      </c>
      <c r="C25" s="89"/>
      <c r="D25" s="90">
        <v>3772300</v>
      </c>
      <c r="E25" s="90">
        <v>3772300</v>
      </c>
      <c r="F25" s="90">
        <v>1947600</v>
      </c>
      <c r="G25" s="45">
        <v>1947508</v>
      </c>
      <c r="H25" s="45">
        <f>G25-I25</f>
        <v>316907</v>
      </c>
      <c r="I25" s="104">
        <v>1630601</v>
      </c>
    </row>
    <row r="26" spans="1:9" s="19" customFormat="1" x14ac:dyDescent="0.3">
      <c r="A26" s="22" t="s">
        <v>235</v>
      </c>
      <c r="B26" s="23" t="s">
        <v>214</v>
      </c>
      <c r="C26" s="89"/>
      <c r="D26" s="90">
        <v>469000</v>
      </c>
      <c r="E26" s="90">
        <v>469000</v>
      </c>
      <c r="F26" s="90">
        <v>252640</v>
      </c>
      <c r="G26" s="45">
        <v>252639</v>
      </c>
      <c r="H26" s="45">
        <f t="shared" ref="H26:H29" si="31">G26-I26</f>
        <v>40995</v>
      </c>
      <c r="I26" s="104">
        <v>211644</v>
      </c>
    </row>
    <row r="27" spans="1:9" s="19" customFormat="1" x14ac:dyDescent="0.3">
      <c r="A27" s="22" t="s">
        <v>237</v>
      </c>
      <c r="B27" s="23" t="s">
        <v>216</v>
      </c>
      <c r="C27" s="89"/>
      <c r="D27" s="90">
        <v>140000</v>
      </c>
      <c r="E27" s="90">
        <v>140000</v>
      </c>
      <c r="F27" s="90">
        <v>74670</v>
      </c>
      <c r="G27" s="45">
        <v>74192</v>
      </c>
      <c r="H27" s="45">
        <f t="shared" si="31"/>
        <v>13122</v>
      </c>
      <c r="I27" s="104">
        <v>61070</v>
      </c>
    </row>
    <row r="28" spans="1:9" s="19" customFormat="1" ht="16.5" customHeight="1" x14ac:dyDescent="0.3">
      <c r="A28" s="22" t="s">
        <v>239</v>
      </c>
      <c r="B28" s="24" t="s">
        <v>218</v>
      </c>
      <c r="C28" s="89"/>
      <c r="D28" s="90">
        <v>10000</v>
      </c>
      <c r="E28" s="90">
        <v>10000</v>
      </c>
      <c r="F28" s="90">
        <v>7450</v>
      </c>
      <c r="G28" s="45">
        <v>7400</v>
      </c>
      <c r="H28" s="45">
        <f t="shared" si="31"/>
        <v>1332</v>
      </c>
      <c r="I28" s="104">
        <v>6068</v>
      </c>
    </row>
    <row r="29" spans="1:9" s="19" customFormat="1" ht="16.5" customHeight="1" x14ac:dyDescent="0.3">
      <c r="A29" s="22" t="s">
        <v>241</v>
      </c>
      <c r="B29" s="24" t="s">
        <v>220</v>
      </c>
      <c r="C29" s="89"/>
      <c r="D29" s="90">
        <v>2000</v>
      </c>
      <c r="E29" s="90">
        <v>2000</v>
      </c>
      <c r="F29" s="90">
        <v>270</v>
      </c>
      <c r="G29" s="45">
        <v>270</v>
      </c>
      <c r="H29" s="45">
        <f t="shared" si="31"/>
        <v>0</v>
      </c>
      <c r="I29" s="104">
        <v>270</v>
      </c>
    </row>
    <row r="30" spans="1:9" ht="16.5" customHeight="1" x14ac:dyDescent="0.3">
      <c r="A30" s="22" t="s">
        <v>243</v>
      </c>
      <c r="B30" s="24" t="s">
        <v>222</v>
      </c>
      <c r="C30" s="89"/>
      <c r="D30" s="90"/>
      <c r="E30" s="90"/>
      <c r="F30" s="90"/>
      <c r="G30" s="45"/>
      <c r="H30" s="45"/>
      <c r="I30" s="104"/>
    </row>
    <row r="31" spans="1:9" ht="16.5" customHeight="1" x14ac:dyDescent="0.3">
      <c r="A31" s="22" t="s">
        <v>244</v>
      </c>
      <c r="B31" s="24" t="s">
        <v>224</v>
      </c>
      <c r="C31" s="89"/>
      <c r="D31" s="90">
        <v>156000</v>
      </c>
      <c r="E31" s="90">
        <v>156000</v>
      </c>
      <c r="F31" s="90">
        <v>87050</v>
      </c>
      <c r="G31" s="45">
        <v>85691</v>
      </c>
      <c r="H31" s="45">
        <f t="shared" ref="H31:H32" si="32">G31-I31</f>
        <v>13892</v>
      </c>
      <c r="I31" s="104">
        <v>71799</v>
      </c>
    </row>
    <row r="32" spans="1:9" ht="16.5" customHeight="1" x14ac:dyDescent="0.3">
      <c r="A32" s="22" t="s">
        <v>246</v>
      </c>
      <c r="B32" s="24" t="s">
        <v>226</v>
      </c>
      <c r="C32" s="89"/>
      <c r="D32" s="90">
        <v>60000</v>
      </c>
      <c r="E32" s="90">
        <v>60000</v>
      </c>
      <c r="F32" s="90">
        <v>60000</v>
      </c>
      <c r="G32" s="45">
        <v>59731</v>
      </c>
      <c r="H32" s="45">
        <f t="shared" si="32"/>
        <v>9732</v>
      </c>
      <c r="I32" s="104">
        <v>49999</v>
      </c>
    </row>
    <row r="33" spans="1:9" ht="16.5" customHeight="1" x14ac:dyDescent="0.3">
      <c r="A33" s="22"/>
      <c r="B33" s="24" t="s">
        <v>228</v>
      </c>
      <c r="C33" s="89"/>
      <c r="D33" s="90"/>
      <c r="E33" s="90"/>
      <c r="F33" s="90"/>
      <c r="G33" s="45"/>
      <c r="H33" s="45"/>
    </row>
    <row r="34" spans="1:9" ht="16.5" customHeight="1" x14ac:dyDescent="0.3">
      <c r="A34" s="22" t="s">
        <v>248</v>
      </c>
      <c r="B34" s="20" t="s">
        <v>230</v>
      </c>
      <c r="C34" s="89">
        <f t="shared" ref="C34:H34" si="33">C35</f>
        <v>0</v>
      </c>
      <c r="D34" s="89">
        <f t="shared" si="33"/>
        <v>66700</v>
      </c>
      <c r="E34" s="89">
        <f t="shared" si="33"/>
        <v>66700</v>
      </c>
      <c r="F34" s="89">
        <f t="shared" si="33"/>
        <v>65250</v>
      </c>
      <c r="G34" s="89">
        <f t="shared" si="33"/>
        <v>65250</v>
      </c>
      <c r="H34" s="89">
        <f t="shared" si="33"/>
        <v>0</v>
      </c>
    </row>
    <row r="35" spans="1:9" ht="16.5" customHeight="1" x14ac:dyDescent="0.3">
      <c r="A35" s="22" t="s">
        <v>250</v>
      </c>
      <c r="B35" s="24" t="s">
        <v>232</v>
      </c>
      <c r="C35" s="89"/>
      <c r="D35" s="90">
        <v>66700</v>
      </c>
      <c r="E35" s="90">
        <v>66700</v>
      </c>
      <c r="F35" s="90">
        <v>65250</v>
      </c>
      <c r="G35" s="45">
        <v>65250</v>
      </c>
      <c r="H35" s="45">
        <f t="shared" ref="H35" si="34">G35-I35</f>
        <v>0</v>
      </c>
      <c r="I35" s="104">
        <v>65250</v>
      </c>
    </row>
    <row r="36" spans="1:9" ht="16.5" customHeight="1" x14ac:dyDescent="0.3">
      <c r="A36" s="17" t="s">
        <v>252</v>
      </c>
      <c r="B36" s="20" t="s">
        <v>234</v>
      </c>
      <c r="C36" s="88">
        <f t="shared" ref="C36:H36" si="35">+C37+C38+C39+C40+C41+C42+C43</f>
        <v>0</v>
      </c>
      <c r="D36" s="88">
        <f t="shared" si="35"/>
        <v>104000</v>
      </c>
      <c r="E36" s="88">
        <f t="shared" si="35"/>
        <v>104000</v>
      </c>
      <c r="F36" s="88">
        <f t="shared" si="35"/>
        <v>55070</v>
      </c>
      <c r="G36" s="88">
        <f t="shared" si="35"/>
        <v>54387</v>
      </c>
      <c r="H36" s="88">
        <f t="shared" si="35"/>
        <v>8734</v>
      </c>
    </row>
    <row r="37" spans="1:9" ht="16.5" customHeight="1" x14ac:dyDescent="0.3">
      <c r="A37" s="22" t="s">
        <v>254</v>
      </c>
      <c r="B37" s="24" t="s">
        <v>236</v>
      </c>
      <c r="C37" s="89"/>
      <c r="D37" s="90"/>
      <c r="E37" s="90"/>
      <c r="F37" s="90"/>
      <c r="G37" s="45"/>
      <c r="H37" s="45"/>
    </row>
    <row r="38" spans="1:9" ht="16.5" customHeight="1" x14ac:dyDescent="0.3">
      <c r="A38" s="22" t="s">
        <v>256</v>
      </c>
      <c r="B38" s="24" t="s">
        <v>238</v>
      </c>
      <c r="C38" s="89"/>
      <c r="D38" s="90"/>
      <c r="E38" s="90"/>
      <c r="F38" s="90"/>
      <c r="G38" s="45"/>
      <c r="H38" s="45"/>
    </row>
    <row r="39" spans="1:9" s="19" customFormat="1" ht="16.5" customHeight="1" x14ac:dyDescent="0.3">
      <c r="A39" s="22" t="s">
        <v>258</v>
      </c>
      <c r="B39" s="24" t="s">
        <v>240</v>
      </c>
      <c r="C39" s="89"/>
      <c r="D39" s="90"/>
      <c r="E39" s="90"/>
      <c r="F39" s="90"/>
      <c r="G39" s="45"/>
      <c r="H39" s="45"/>
    </row>
    <row r="40" spans="1:9" ht="16.5" customHeight="1" x14ac:dyDescent="0.3">
      <c r="A40" s="22" t="s">
        <v>260</v>
      </c>
      <c r="B40" s="25" t="s">
        <v>242</v>
      </c>
      <c r="C40" s="89"/>
      <c r="D40" s="90"/>
      <c r="E40" s="90"/>
      <c r="F40" s="90"/>
      <c r="G40" s="45"/>
      <c r="H40" s="45"/>
    </row>
    <row r="41" spans="1:9" ht="16.5" customHeight="1" x14ac:dyDescent="0.3">
      <c r="A41" s="22" t="s">
        <v>262</v>
      </c>
      <c r="B41" s="25" t="s">
        <v>41</v>
      </c>
      <c r="C41" s="89"/>
      <c r="D41" s="90"/>
      <c r="E41" s="90"/>
      <c r="F41" s="90"/>
      <c r="G41" s="45"/>
      <c r="H41" s="45"/>
    </row>
    <row r="42" spans="1:9" ht="16.5" customHeight="1" x14ac:dyDescent="0.3">
      <c r="A42" s="22" t="s">
        <v>264</v>
      </c>
      <c r="B42" s="25" t="s">
        <v>245</v>
      </c>
      <c r="C42" s="89"/>
      <c r="D42" s="90">
        <v>104000</v>
      </c>
      <c r="E42" s="90">
        <v>104000</v>
      </c>
      <c r="F42" s="90">
        <v>55070</v>
      </c>
      <c r="G42" s="45">
        <v>54387</v>
      </c>
      <c r="H42" s="45">
        <f t="shared" ref="H42" si="36">G42-I42</f>
        <v>8734</v>
      </c>
      <c r="I42" s="104">
        <v>45653</v>
      </c>
    </row>
    <row r="43" spans="1:9" ht="16.5" customHeight="1" x14ac:dyDescent="0.3">
      <c r="A43" s="22" t="s">
        <v>266</v>
      </c>
      <c r="B43" s="25" t="s">
        <v>247</v>
      </c>
      <c r="C43" s="89"/>
      <c r="D43" s="90"/>
      <c r="E43" s="90"/>
      <c r="F43" s="90"/>
      <c r="G43" s="45"/>
      <c r="H43" s="45"/>
    </row>
    <row r="44" spans="1:9" ht="16.5" customHeight="1" x14ac:dyDescent="0.3">
      <c r="A44" s="17" t="s">
        <v>268</v>
      </c>
      <c r="B44" s="20" t="s">
        <v>191</v>
      </c>
      <c r="C44" s="88">
        <f t="shared" ref="C44" si="37">+C45+C59+C58+C61+C64+C66+C67+C69+C65+C68</f>
        <v>0</v>
      </c>
      <c r="D44" s="88">
        <f t="shared" ref="D44:H44" si="38">+D45+D59+D58+D61+D64+D66+D67+D69+D65+D68</f>
        <v>293257610</v>
      </c>
      <c r="E44" s="88">
        <f t="shared" si="38"/>
        <v>284061790</v>
      </c>
      <c r="F44" s="88">
        <f t="shared" si="38"/>
        <v>173168410</v>
      </c>
      <c r="G44" s="88">
        <f t="shared" si="38"/>
        <v>170927361.96999997</v>
      </c>
      <c r="H44" s="88">
        <f t="shared" si="38"/>
        <v>27622636.760000002</v>
      </c>
    </row>
    <row r="45" spans="1:9" ht="16.5" customHeight="1" x14ac:dyDescent="0.3">
      <c r="A45" s="17" t="s">
        <v>270</v>
      </c>
      <c r="B45" s="20" t="s">
        <v>249</v>
      </c>
      <c r="C45" s="88">
        <f t="shared" ref="C45" si="39">+C46+C47+C48+C49+C50+C51+C52+C53+C55</f>
        <v>0</v>
      </c>
      <c r="D45" s="88">
        <f t="shared" ref="D45:H45" si="40">+D46+D47+D48+D49+D50+D51+D52+D53+D55</f>
        <v>293182160</v>
      </c>
      <c r="E45" s="88">
        <f t="shared" si="40"/>
        <v>283986340</v>
      </c>
      <c r="F45" s="88">
        <f t="shared" si="40"/>
        <v>173123260</v>
      </c>
      <c r="G45" s="88">
        <f t="shared" si="40"/>
        <v>170891886.46999997</v>
      </c>
      <c r="H45" s="88">
        <f t="shared" si="40"/>
        <v>27619526.760000002</v>
      </c>
    </row>
    <row r="46" spans="1:9" s="19" customFormat="1" ht="16.5" customHeight="1" x14ac:dyDescent="0.3">
      <c r="A46" s="22" t="s">
        <v>272</v>
      </c>
      <c r="B46" s="24" t="s">
        <v>251</v>
      </c>
      <c r="C46" s="89"/>
      <c r="D46" s="90">
        <v>30000</v>
      </c>
      <c r="E46" s="90">
        <v>30000</v>
      </c>
      <c r="F46" s="90">
        <v>17000</v>
      </c>
      <c r="G46" s="45">
        <v>8310.6299999999992</v>
      </c>
      <c r="H46" s="45">
        <f t="shared" ref="H46:H60" si="41">G46-I46</f>
        <v>710.46999999999935</v>
      </c>
      <c r="I46" s="104">
        <v>7600.16</v>
      </c>
    </row>
    <row r="47" spans="1:9" s="19" customFormat="1" ht="16.5" customHeight="1" x14ac:dyDescent="0.3">
      <c r="A47" s="22" t="s">
        <v>274</v>
      </c>
      <c r="B47" s="24" t="s">
        <v>253</v>
      </c>
      <c r="C47" s="89"/>
      <c r="D47" s="90">
        <v>25500</v>
      </c>
      <c r="E47" s="90">
        <v>25500</v>
      </c>
      <c r="F47" s="90">
        <v>15000</v>
      </c>
      <c r="G47" s="45">
        <v>14997.97</v>
      </c>
      <c r="H47" s="45">
        <f t="shared" si="41"/>
        <v>0</v>
      </c>
      <c r="I47" s="104">
        <v>14997.97</v>
      </c>
    </row>
    <row r="48" spans="1:9" ht="16.5" customHeight="1" x14ac:dyDescent="0.3">
      <c r="A48" s="22" t="s">
        <v>276</v>
      </c>
      <c r="B48" s="24" t="s">
        <v>255</v>
      </c>
      <c r="C48" s="89"/>
      <c r="D48" s="90">
        <v>158000</v>
      </c>
      <c r="E48" s="90">
        <v>158000</v>
      </c>
      <c r="F48" s="90">
        <v>128000</v>
      </c>
      <c r="G48" s="45">
        <v>111319.87</v>
      </c>
      <c r="H48" s="45">
        <f t="shared" si="41"/>
        <v>5460.7399999999907</v>
      </c>
      <c r="I48" s="104">
        <v>105859.13</v>
      </c>
    </row>
    <row r="49" spans="1:9" ht="16.5" customHeight="1" x14ac:dyDescent="0.3">
      <c r="A49" s="22" t="s">
        <v>278</v>
      </c>
      <c r="B49" s="24" t="s">
        <v>257</v>
      </c>
      <c r="C49" s="89"/>
      <c r="D49" s="90">
        <v>7010</v>
      </c>
      <c r="E49" s="90">
        <v>7010</v>
      </c>
      <c r="F49" s="90">
        <v>5500</v>
      </c>
      <c r="G49" s="45">
        <v>3571.76</v>
      </c>
      <c r="H49" s="45">
        <f t="shared" si="41"/>
        <v>844.45000000000027</v>
      </c>
      <c r="I49" s="104">
        <v>2727.31</v>
      </c>
    </row>
    <row r="50" spans="1:9" ht="16.5" customHeight="1" x14ac:dyDescent="0.3">
      <c r="A50" s="22" t="s">
        <v>280</v>
      </c>
      <c r="B50" s="24" t="s">
        <v>259</v>
      </c>
      <c r="C50" s="89"/>
      <c r="D50" s="90">
        <v>9000</v>
      </c>
      <c r="E50" s="90">
        <v>9000</v>
      </c>
      <c r="F50" s="90">
        <v>9000</v>
      </c>
      <c r="G50" s="45">
        <v>9000</v>
      </c>
      <c r="H50" s="45">
        <f t="shared" si="41"/>
        <v>9000</v>
      </c>
      <c r="I50" s="104">
        <v>0</v>
      </c>
    </row>
    <row r="51" spans="1:9" ht="16.5" customHeight="1" x14ac:dyDescent="0.3">
      <c r="A51" s="22" t="s">
        <v>282</v>
      </c>
      <c r="B51" s="24" t="s">
        <v>261</v>
      </c>
      <c r="C51" s="89"/>
      <c r="D51" s="90">
        <v>2000</v>
      </c>
      <c r="E51" s="90">
        <v>2000</v>
      </c>
      <c r="F51" s="90">
        <v>1000</v>
      </c>
      <c r="G51" s="45">
        <v>656.88</v>
      </c>
      <c r="H51" s="45">
        <f t="shared" si="41"/>
        <v>0</v>
      </c>
      <c r="I51" s="104">
        <v>656.88</v>
      </c>
    </row>
    <row r="52" spans="1:9" ht="16.5" customHeight="1" x14ac:dyDescent="0.3">
      <c r="A52" s="22" t="s">
        <v>284</v>
      </c>
      <c r="B52" s="24" t="s">
        <v>263</v>
      </c>
      <c r="C52" s="89"/>
      <c r="D52" s="90">
        <v>48520</v>
      </c>
      <c r="E52" s="90">
        <v>48520</v>
      </c>
      <c r="F52" s="90">
        <v>26000</v>
      </c>
      <c r="G52" s="45">
        <v>21873.81</v>
      </c>
      <c r="H52" s="45">
        <f t="shared" si="41"/>
        <v>3323.260000000002</v>
      </c>
      <c r="I52" s="104">
        <v>18550.55</v>
      </c>
    </row>
    <row r="53" spans="1:9" ht="16.5" customHeight="1" x14ac:dyDescent="0.35">
      <c r="A53" s="17" t="s">
        <v>286</v>
      </c>
      <c r="B53" s="20" t="s">
        <v>265</v>
      </c>
      <c r="C53" s="91">
        <f t="shared" ref="C53:H53" si="42">+C54+C89</f>
        <v>0</v>
      </c>
      <c r="D53" s="91">
        <f t="shared" si="42"/>
        <v>292701130</v>
      </c>
      <c r="E53" s="91">
        <f t="shared" si="42"/>
        <v>283505310</v>
      </c>
      <c r="F53" s="91">
        <f t="shared" si="42"/>
        <v>172817760</v>
      </c>
      <c r="G53" s="91">
        <f t="shared" si="42"/>
        <v>170621192.54999998</v>
      </c>
      <c r="H53" s="91">
        <f t="shared" si="42"/>
        <v>27583530.219999999</v>
      </c>
    </row>
    <row r="54" spans="1:9" ht="16.5" customHeight="1" x14ac:dyDescent="0.3">
      <c r="A54" s="27" t="s">
        <v>288</v>
      </c>
      <c r="B54" s="28" t="s">
        <v>267</v>
      </c>
      <c r="C54" s="92"/>
      <c r="D54" s="90">
        <v>14910</v>
      </c>
      <c r="E54" s="90">
        <v>14910</v>
      </c>
      <c r="F54" s="90">
        <v>7700</v>
      </c>
      <c r="G54" s="45">
        <v>3640.35</v>
      </c>
      <c r="H54" s="45">
        <f t="shared" si="41"/>
        <v>1866.6699999999998</v>
      </c>
      <c r="I54" s="104">
        <v>1773.68</v>
      </c>
    </row>
    <row r="55" spans="1:9" s="19" customFormat="1" ht="16.5" customHeight="1" x14ac:dyDescent="0.3">
      <c r="A55" s="22" t="s">
        <v>290</v>
      </c>
      <c r="B55" s="24" t="s">
        <v>269</v>
      </c>
      <c r="C55" s="89"/>
      <c r="D55" s="90">
        <v>201000</v>
      </c>
      <c r="E55" s="90">
        <v>201000</v>
      </c>
      <c r="F55" s="90">
        <v>104000</v>
      </c>
      <c r="G55" s="45">
        <v>100963</v>
      </c>
      <c r="H55" s="45">
        <f t="shared" si="41"/>
        <v>16657.619999999995</v>
      </c>
      <c r="I55" s="104">
        <v>84305.38</v>
      </c>
    </row>
    <row r="56" spans="1:9" s="26" customFormat="1" ht="16.5" customHeight="1" x14ac:dyDescent="0.3">
      <c r="A56" s="22"/>
      <c r="B56" s="24" t="s">
        <v>271</v>
      </c>
      <c r="C56" s="89"/>
      <c r="D56" s="90"/>
      <c r="E56" s="90"/>
      <c r="F56" s="90"/>
      <c r="G56" s="45"/>
      <c r="H56" s="45"/>
      <c r="I56" s="104"/>
    </row>
    <row r="57" spans="1:9" ht="16.5" customHeight="1" x14ac:dyDescent="0.3">
      <c r="A57" s="22"/>
      <c r="B57" s="24" t="s">
        <v>273</v>
      </c>
      <c r="C57" s="89"/>
      <c r="D57" s="90">
        <v>48000</v>
      </c>
      <c r="E57" s="90">
        <v>48000</v>
      </c>
      <c r="F57" s="90">
        <v>24000</v>
      </c>
      <c r="G57" s="45">
        <v>23611.98</v>
      </c>
      <c r="H57" s="45">
        <f t="shared" si="41"/>
        <v>3935.3299999999981</v>
      </c>
      <c r="I57" s="104">
        <v>19676.650000000001</v>
      </c>
    </row>
    <row r="58" spans="1:9" s="19" customFormat="1" ht="16.5" customHeight="1" x14ac:dyDescent="0.3">
      <c r="A58" s="17" t="s">
        <v>294</v>
      </c>
      <c r="B58" s="24" t="s">
        <v>275</v>
      </c>
      <c r="C58" s="89"/>
      <c r="D58" s="90">
        <v>8000</v>
      </c>
      <c r="E58" s="90">
        <v>8000</v>
      </c>
      <c r="F58" s="90">
        <v>8000</v>
      </c>
      <c r="G58" s="45">
        <v>6582.51</v>
      </c>
      <c r="H58" s="45">
        <f t="shared" si="41"/>
        <v>980</v>
      </c>
      <c r="I58" s="104">
        <v>5602.51</v>
      </c>
    </row>
    <row r="59" spans="1:9" s="19" customFormat="1" ht="16.5" customHeight="1" x14ac:dyDescent="0.3">
      <c r="A59" s="17" t="s">
        <v>296</v>
      </c>
      <c r="B59" s="20" t="s">
        <v>277</v>
      </c>
      <c r="C59" s="93">
        <f t="shared" ref="C59:H59" si="43">+C60</f>
        <v>0</v>
      </c>
      <c r="D59" s="93">
        <f t="shared" si="43"/>
        <v>28000</v>
      </c>
      <c r="E59" s="93">
        <f t="shared" si="43"/>
        <v>28000</v>
      </c>
      <c r="F59" s="93">
        <f t="shared" si="43"/>
        <v>16300</v>
      </c>
      <c r="G59" s="93">
        <f t="shared" si="43"/>
        <v>13602.99</v>
      </c>
      <c r="H59" s="93">
        <f t="shared" si="43"/>
        <v>0</v>
      </c>
    </row>
    <row r="60" spans="1:9" s="19" customFormat="1" ht="16.5" customHeight="1" x14ac:dyDescent="0.3">
      <c r="A60" s="22" t="s">
        <v>298</v>
      </c>
      <c r="B60" s="24" t="s">
        <v>279</v>
      </c>
      <c r="C60" s="89"/>
      <c r="D60" s="90">
        <v>28000</v>
      </c>
      <c r="E60" s="90">
        <v>28000</v>
      </c>
      <c r="F60" s="90">
        <v>16300</v>
      </c>
      <c r="G60" s="45">
        <v>13602.99</v>
      </c>
      <c r="H60" s="45">
        <f t="shared" si="41"/>
        <v>0</v>
      </c>
      <c r="I60" s="104">
        <v>13602.99</v>
      </c>
    </row>
    <row r="61" spans="1:9" s="19" customFormat="1" ht="16.5" customHeight="1" x14ac:dyDescent="0.3">
      <c r="A61" s="17" t="s">
        <v>300</v>
      </c>
      <c r="B61" s="20" t="s">
        <v>281</v>
      </c>
      <c r="C61" s="88">
        <f t="shared" ref="C61:H61" si="44">+C62+C63</f>
        <v>0</v>
      </c>
      <c r="D61" s="88">
        <f t="shared" si="44"/>
        <v>0</v>
      </c>
      <c r="E61" s="88">
        <f t="shared" si="44"/>
        <v>0</v>
      </c>
      <c r="F61" s="88">
        <f t="shared" si="44"/>
        <v>0</v>
      </c>
      <c r="G61" s="88">
        <f t="shared" si="44"/>
        <v>0</v>
      </c>
      <c r="H61" s="88">
        <f t="shared" si="44"/>
        <v>0</v>
      </c>
    </row>
    <row r="62" spans="1:9" ht="16.5" customHeight="1" x14ac:dyDescent="0.3">
      <c r="A62" s="17" t="s">
        <v>301</v>
      </c>
      <c r="B62" s="24" t="s">
        <v>283</v>
      </c>
      <c r="C62" s="89"/>
      <c r="D62" s="90"/>
      <c r="E62" s="90"/>
      <c r="F62" s="90"/>
      <c r="G62" s="45"/>
      <c r="H62" s="45"/>
    </row>
    <row r="63" spans="1:9" s="19" customFormat="1" ht="16.5" customHeight="1" x14ac:dyDescent="0.3">
      <c r="A63" s="17" t="s">
        <v>303</v>
      </c>
      <c r="B63" s="24" t="s">
        <v>285</v>
      </c>
      <c r="C63" s="89"/>
      <c r="D63" s="90"/>
      <c r="E63" s="90"/>
      <c r="F63" s="90"/>
      <c r="G63" s="45"/>
      <c r="H63" s="45"/>
    </row>
    <row r="64" spans="1:9" ht="16.5" customHeight="1" x14ac:dyDescent="0.3">
      <c r="A64" s="22" t="s">
        <v>305</v>
      </c>
      <c r="B64" s="24" t="s">
        <v>287</v>
      </c>
      <c r="C64" s="89"/>
      <c r="D64" s="90">
        <v>8100</v>
      </c>
      <c r="E64" s="90">
        <v>8100</v>
      </c>
      <c r="F64" s="90">
        <v>7100</v>
      </c>
      <c r="G64" s="45">
        <v>6920</v>
      </c>
      <c r="H64" s="45">
        <f t="shared" ref="H64" si="45">G64-I64</f>
        <v>0</v>
      </c>
      <c r="I64" s="104">
        <v>6920</v>
      </c>
    </row>
    <row r="65" spans="1:9" ht="16.5" customHeight="1" x14ac:dyDescent="0.3">
      <c r="A65" s="22" t="s">
        <v>306</v>
      </c>
      <c r="B65" s="23" t="s">
        <v>289</v>
      </c>
      <c r="C65" s="89"/>
      <c r="D65" s="90"/>
      <c r="E65" s="90"/>
      <c r="F65" s="90"/>
      <c r="G65" s="45"/>
      <c r="H65" s="45"/>
    </row>
    <row r="66" spans="1:9" ht="16.5" customHeight="1" x14ac:dyDescent="0.3">
      <c r="A66" s="22" t="s">
        <v>308</v>
      </c>
      <c r="B66" s="24" t="s">
        <v>291</v>
      </c>
      <c r="C66" s="89"/>
      <c r="D66" s="90"/>
      <c r="E66" s="90"/>
      <c r="F66" s="90"/>
      <c r="G66" s="45"/>
      <c r="H66" s="45"/>
    </row>
    <row r="67" spans="1:9" ht="16.5" customHeight="1" x14ac:dyDescent="0.3">
      <c r="A67" s="22" t="s">
        <v>310</v>
      </c>
      <c r="B67" s="24" t="s">
        <v>292</v>
      </c>
      <c r="C67" s="89"/>
      <c r="D67" s="90">
        <v>17100</v>
      </c>
      <c r="E67" s="90">
        <v>17100</v>
      </c>
      <c r="F67" s="90">
        <v>6000</v>
      </c>
      <c r="G67" s="45">
        <v>630</v>
      </c>
      <c r="H67" s="45">
        <f t="shared" ref="H67" si="46">G67-I67</f>
        <v>630</v>
      </c>
      <c r="I67" s="5">
        <v>0</v>
      </c>
    </row>
    <row r="68" spans="1:9" ht="30" x14ac:dyDescent="0.3">
      <c r="A68" s="22" t="s">
        <v>311</v>
      </c>
      <c r="B68" s="24" t="s">
        <v>293</v>
      </c>
      <c r="C68" s="89"/>
      <c r="D68" s="90"/>
      <c r="E68" s="90"/>
      <c r="F68" s="90"/>
      <c r="G68" s="45"/>
      <c r="H68" s="45"/>
    </row>
    <row r="69" spans="1:9" ht="16.5" customHeight="1" x14ac:dyDescent="0.3">
      <c r="A69" s="17" t="s">
        <v>312</v>
      </c>
      <c r="B69" s="20" t="s">
        <v>295</v>
      </c>
      <c r="C69" s="93">
        <f t="shared" ref="C69:H69" si="47">+C70+C71</f>
        <v>0</v>
      </c>
      <c r="D69" s="93">
        <f t="shared" si="47"/>
        <v>14250</v>
      </c>
      <c r="E69" s="93">
        <f t="shared" si="47"/>
        <v>14250</v>
      </c>
      <c r="F69" s="93">
        <f t="shared" si="47"/>
        <v>7750</v>
      </c>
      <c r="G69" s="93">
        <f t="shared" si="47"/>
        <v>7740</v>
      </c>
      <c r="H69" s="93">
        <f t="shared" si="47"/>
        <v>1500</v>
      </c>
    </row>
    <row r="70" spans="1:9" ht="16.5" customHeight="1" x14ac:dyDescent="0.3">
      <c r="A70" s="22" t="s">
        <v>314</v>
      </c>
      <c r="B70" s="24" t="s">
        <v>297</v>
      </c>
      <c r="C70" s="89"/>
      <c r="D70" s="90">
        <v>14000</v>
      </c>
      <c r="E70" s="90">
        <v>14000</v>
      </c>
      <c r="F70" s="90">
        <v>7500</v>
      </c>
      <c r="G70" s="45">
        <v>7500</v>
      </c>
      <c r="H70" s="45">
        <f t="shared" ref="H70:H71" si="48">G70-I70</f>
        <v>1500</v>
      </c>
      <c r="I70" s="104">
        <v>6000</v>
      </c>
    </row>
    <row r="71" spans="1:9" s="19" customFormat="1" ht="16.5" customHeight="1" x14ac:dyDescent="0.3">
      <c r="A71" s="22" t="s">
        <v>316</v>
      </c>
      <c r="B71" s="24" t="s">
        <v>299</v>
      </c>
      <c r="C71" s="89"/>
      <c r="D71" s="90">
        <v>250</v>
      </c>
      <c r="E71" s="90">
        <v>250</v>
      </c>
      <c r="F71" s="90">
        <v>250</v>
      </c>
      <c r="G71" s="94">
        <v>240</v>
      </c>
      <c r="H71" s="45">
        <f t="shared" si="48"/>
        <v>0</v>
      </c>
      <c r="I71" s="105">
        <v>240</v>
      </c>
    </row>
    <row r="72" spans="1:9" ht="16.5" customHeight="1" x14ac:dyDescent="0.3">
      <c r="A72" s="17" t="s">
        <v>318</v>
      </c>
      <c r="B72" s="20" t="s">
        <v>192</v>
      </c>
      <c r="C72" s="87">
        <f>+C73</f>
        <v>0</v>
      </c>
      <c r="D72" s="87">
        <f t="shared" ref="D72:H73" si="49">+D73</f>
        <v>0</v>
      </c>
      <c r="E72" s="87">
        <f t="shared" si="49"/>
        <v>0</v>
      </c>
      <c r="F72" s="87">
        <f t="shared" si="49"/>
        <v>0</v>
      </c>
      <c r="G72" s="87">
        <f t="shared" si="49"/>
        <v>0</v>
      </c>
      <c r="H72" s="87">
        <f t="shared" si="49"/>
        <v>0</v>
      </c>
    </row>
    <row r="73" spans="1:9" ht="16.5" customHeight="1" x14ac:dyDescent="0.3">
      <c r="A73" s="29" t="s">
        <v>320</v>
      </c>
      <c r="B73" s="20" t="s">
        <v>302</v>
      </c>
      <c r="C73" s="87">
        <f>+C74</f>
        <v>0</v>
      </c>
      <c r="D73" s="87">
        <f t="shared" si="49"/>
        <v>0</v>
      </c>
      <c r="E73" s="87">
        <f t="shared" si="49"/>
        <v>0</v>
      </c>
      <c r="F73" s="87">
        <f t="shared" si="49"/>
        <v>0</v>
      </c>
      <c r="G73" s="87">
        <f t="shared" si="49"/>
        <v>0</v>
      </c>
      <c r="H73" s="87">
        <f t="shared" si="49"/>
        <v>0</v>
      </c>
    </row>
    <row r="74" spans="1:9" s="19" customFormat="1" ht="16.5" customHeight="1" x14ac:dyDescent="0.3">
      <c r="A74" s="29" t="s">
        <v>322</v>
      </c>
      <c r="B74" s="24" t="s">
        <v>304</v>
      </c>
      <c r="C74" s="89"/>
      <c r="D74" s="90"/>
      <c r="E74" s="90"/>
      <c r="F74" s="90"/>
      <c r="G74" s="45"/>
      <c r="H74" s="45"/>
    </row>
    <row r="75" spans="1:9" s="19" customFormat="1" ht="16.5" customHeight="1" x14ac:dyDescent="0.3">
      <c r="A75" s="29" t="s">
        <v>196</v>
      </c>
      <c r="B75" s="30" t="s">
        <v>197</v>
      </c>
      <c r="C75" s="89">
        <f t="shared" ref="C75:H75" si="50">C76+C77</f>
        <v>0</v>
      </c>
      <c r="D75" s="89">
        <f t="shared" si="50"/>
        <v>0</v>
      </c>
      <c r="E75" s="89">
        <f t="shared" si="50"/>
        <v>0</v>
      </c>
      <c r="F75" s="89">
        <f t="shared" si="50"/>
        <v>0</v>
      </c>
      <c r="G75" s="89">
        <f t="shared" si="50"/>
        <v>0</v>
      </c>
      <c r="H75" s="89">
        <f t="shared" si="50"/>
        <v>0</v>
      </c>
    </row>
    <row r="76" spans="1:9" s="19" customFormat="1" ht="16.5" customHeight="1" x14ac:dyDescent="0.3">
      <c r="A76" s="29" t="s">
        <v>325</v>
      </c>
      <c r="B76" s="31" t="s">
        <v>307</v>
      </c>
      <c r="C76" s="89"/>
      <c r="D76" s="90"/>
      <c r="E76" s="90"/>
      <c r="F76" s="90"/>
      <c r="G76" s="45"/>
      <c r="H76" s="45"/>
    </row>
    <row r="77" spans="1:9" ht="16.5" customHeight="1" x14ac:dyDescent="0.3">
      <c r="A77" s="29" t="s">
        <v>327</v>
      </c>
      <c r="B77" s="31" t="s">
        <v>309</v>
      </c>
      <c r="C77" s="89"/>
      <c r="D77" s="90"/>
      <c r="E77" s="90"/>
      <c r="F77" s="90"/>
      <c r="G77" s="45"/>
      <c r="H77" s="45"/>
    </row>
    <row r="78" spans="1:9" s="19" customFormat="1" ht="16.5" customHeight="1" x14ac:dyDescent="0.3">
      <c r="A78" s="17" t="s">
        <v>329</v>
      </c>
      <c r="B78" s="20" t="s">
        <v>198</v>
      </c>
      <c r="C78" s="88">
        <f t="shared" ref="C78:H78" si="51">+C79</f>
        <v>0</v>
      </c>
      <c r="D78" s="88">
        <f t="shared" si="51"/>
        <v>270000</v>
      </c>
      <c r="E78" s="88">
        <f t="shared" si="51"/>
        <v>270000</v>
      </c>
      <c r="F78" s="88">
        <f t="shared" si="51"/>
        <v>0</v>
      </c>
      <c r="G78" s="88">
        <f t="shared" si="51"/>
        <v>0</v>
      </c>
      <c r="H78" s="88">
        <f t="shared" si="51"/>
        <v>0</v>
      </c>
    </row>
    <row r="79" spans="1:9" s="19" customFormat="1" ht="16.5" customHeight="1" x14ac:dyDescent="0.3">
      <c r="A79" s="17" t="s">
        <v>331</v>
      </c>
      <c r="B79" s="20" t="s">
        <v>199</v>
      </c>
      <c r="C79" s="88">
        <f t="shared" ref="C79" si="52">+C80+C85</f>
        <v>0</v>
      </c>
      <c r="D79" s="88">
        <f t="shared" ref="D79:H79" si="53">+D80+D85</f>
        <v>270000</v>
      </c>
      <c r="E79" s="88">
        <f t="shared" si="53"/>
        <v>270000</v>
      </c>
      <c r="F79" s="88">
        <f t="shared" si="53"/>
        <v>0</v>
      </c>
      <c r="G79" s="88">
        <f t="shared" si="53"/>
        <v>0</v>
      </c>
      <c r="H79" s="88">
        <f t="shared" si="53"/>
        <v>0</v>
      </c>
    </row>
    <row r="80" spans="1:9" s="19" customFormat="1" ht="16.5" customHeight="1" x14ac:dyDescent="0.3">
      <c r="A80" s="17" t="s">
        <v>333</v>
      </c>
      <c r="B80" s="20" t="s">
        <v>313</v>
      </c>
      <c r="C80" s="88">
        <f t="shared" ref="C80" si="54">+C82+C84+C83+C81</f>
        <v>0</v>
      </c>
      <c r="D80" s="88">
        <f t="shared" ref="D80:H80" si="55">+D82+D84+D83+D81</f>
        <v>0</v>
      </c>
      <c r="E80" s="88">
        <f t="shared" si="55"/>
        <v>0</v>
      </c>
      <c r="F80" s="88">
        <f t="shared" si="55"/>
        <v>0</v>
      </c>
      <c r="G80" s="88">
        <f t="shared" si="55"/>
        <v>0</v>
      </c>
      <c r="H80" s="88">
        <f t="shared" si="55"/>
        <v>0</v>
      </c>
    </row>
    <row r="81" spans="1:9" s="19" customFormat="1" ht="16.5" customHeight="1" x14ac:dyDescent="0.3">
      <c r="A81" s="17" t="s">
        <v>335</v>
      </c>
      <c r="B81" s="23" t="s">
        <v>315</v>
      </c>
      <c r="C81" s="88"/>
      <c r="D81" s="90"/>
      <c r="E81" s="90"/>
      <c r="F81" s="90"/>
      <c r="G81" s="45"/>
      <c r="H81" s="45"/>
    </row>
    <row r="82" spans="1:9" s="19" customFormat="1" ht="16.5" customHeight="1" x14ac:dyDescent="0.3">
      <c r="A82" s="22" t="s">
        <v>337</v>
      </c>
      <c r="B82" s="24" t="s">
        <v>317</v>
      </c>
      <c r="C82" s="89"/>
      <c r="D82" s="90"/>
      <c r="E82" s="90"/>
      <c r="F82" s="90"/>
      <c r="G82" s="45"/>
      <c r="H82" s="45"/>
    </row>
    <row r="83" spans="1:9" s="19" customFormat="1" ht="16.5" customHeight="1" x14ac:dyDescent="0.3">
      <c r="A83" s="22" t="s">
        <v>338</v>
      </c>
      <c r="B83" s="23" t="s">
        <v>319</v>
      </c>
      <c r="C83" s="89"/>
      <c r="D83" s="90"/>
      <c r="E83" s="90"/>
      <c r="F83" s="90"/>
      <c r="G83" s="45"/>
      <c r="H83" s="45"/>
    </row>
    <row r="84" spans="1:9" ht="16.5" customHeight="1" x14ac:dyDescent="0.3">
      <c r="A84" s="22" t="s">
        <v>339</v>
      </c>
      <c r="B84" s="24" t="s">
        <v>321</v>
      </c>
      <c r="C84" s="89"/>
      <c r="D84" s="90"/>
      <c r="E84" s="90"/>
      <c r="F84" s="90"/>
      <c r="G84" s="45"/>
      <c r="H84" s="45"/>
    </row>
    <row r="85" spans="1:9" ht="16.5" customHeight="1" x14ac:dyDescent="0.3">
      <c r="A85" s="32" t="s">
        <v>341</v>
      </c>
      <c r="B85" s="23" t="s">
        <v>323</v>
      </c>
      <c r="C85" s="89"/>
      <c r="D85" s="90">
        <v>270000</v>
      </c>
      <c r="E85" s="90">
        <v>270000</v>
      </c>
      <c r="F85" s="90">
        <v>0</v>
      </c>
      <c r="G85" s="45"/>
      <c r="H85" s="45"/>
    </row>
    <row r="86" spans="1:9" ht="16.5" customHeight="1" x14ac:dyDescent="0.3">
      <c r="A86" s="22" t="s">
        <v>227</v>
      </c>
      <c r="B86" s="24" t="s">
        <v>324</v>
      </c>
      <c r="C86" s="89"/>
      <c r="D86" s="90"/>
      <c r="E86" s="90"/>
      <c r="F86" s="90"/>
      <c r="G86" s="45"/>
      <c r="H86" s="45"/>
    </row>
    <row r="87" spans="1:9" ht="16.5" customHeight="1" x14ac:dyDescent="0.3">
      <c r="A87" s="22" t="s">
        <v>343</v>
      </c>
      <c r="B87" s="24" t="s">
        <v>326</v>
      </c>
      <c r="C87" s="87">
        <f t="shared" ref="C87:H87" si="56">+C44-C89+C23+C78+C244+C75</f>
        <v>0</v>
      </c>
      <c r="D87" s="87">
        <f t="shared" si="56"/>
        <v>131390390</v>
      </c>
      <c r="E87" s="87">
        <f t="shared" si="56"/>
        <v>131390390</v>
      </c>
      <c r="F87" s="87">
        <f t="shared" si="56"/>
        <v>70739320</v>
      </c>
      <c r="G87" s="87">
        <f t="shared" si="56"/>
        <v>70328602.769999981</v>
      </c>
      <c r="H87" s="87">
        <f t="shared" si="56"/>
        <v>11209943.210000005</v>
      </c>
    </row>
    <row r="88" spans="1:9" ht="16.5" customHeight="1" x14ac:dyDescent="0.3">
      <c r="A88" s="22"/>
      <c r="B88" s="24" t="s">
        <v>328</v>
      </c>
      <c r="C88" s="87"/>
      <c r="D88" s="90"/>
      <c r="E88" s="90"/>
      <c r="F88" s="90"/>
      <c r="G88" s="90">
        <v>-4065284</v>
      </c>
      <c r="H88" s="45">
        <f t="shared" ref="H88" si="57">G88-I88</f>
        <v>-311931</v>
      </c>
      <c r="I88" s="106">
        <v>-3753353</v>
      </c>
    </row>
    <row r="89" spans="1:9" ht="16.5" customHeight="1" x14ac:dyDescent="0.35">
      <c r="A89" s="22" t="s">
        <v>346</v>
      </c>
      <c r="B89" s="20" t="s">
        <v>330</v>
      </c>
      <c r="C89" s="95">
        <f t="shared" ref="C89:H89" si="58">+C90+C175+C216+C220+C239+C241</f>
        <v>0</v>
      </c>
      <c r="D89" s="95">
        <f t="shared" si="58"/>
        <v>292686220</v>
      </c>
      <c r="E89" s="95">
        <f t="shared" si="58"/>
        <v>283490400</v>
      </c>
      <c r="F89" s="95">
        <f t="shared" si="58"/>
        <v>172810060</v>
      </c>
      <c r="G89" s="95">
        <f t="shared" si="58"/>
        <v>170617552.19999999</v>
      </c>
      <c r="H89" s="95">
        <f t="shared" si="58"/>
        <v>27581663.549999997</v>
      </c>
    </row>
    <row r="90" spans="1:9" s="26" customFormat="1" ht="16.5" customHeight="1" x14ac:dyDescent="0.3">
      <c r="A90" s="17" t="s">
        <v>348</v>
      </c>
      <c r="B90" s="20" t="s">
        <v>332</v>
      </c>
      <c r="C90" s="88">
        <f t="shared" ref="C90:H90" si="59">+C91+C107+C141+C167+C171</f>
        <v>0</v>
      </c>
      <c r="D90" s="88">
        <f t="shared" si="59"/>
        <v>118055260</v>
      </c>
      <c r="E90" s="88">
        <f t="shared" si="59"/>
        <v>105826540</v>
      </c>
      <c r="F90" s="88">
        <f t="shared" si="59"/>
        <v>73562900</v>
      </c>
      <c r="G90" s="88">
        <f t="shared" si="59"/>
        <v>73281762.319999993</v>
      </c>
      <c r="H90" s="88">
        <f t="shared" si="59"/>
        <v>10622163.859999999</v>
      </c>
    </row>
    <row r="91" spans="1:9" s="26" customFormat="1" ht="16.5" customHeight="1" x14ac:dyDescent="0.3">
      <c r="A91" s="22" t="s">
        <v>350</v>
      </c>
      <c r="B91" s="20" t="s">
        <v>334</v>
      </c>
      <c r="C91" s="87">
        <f t="shared" ref="C91:H91" si="60">+C92+C104+C105+C95+C98+C93+C94</f>
        <v>0</v>
      </c>
      <c r="D91" s="87">
        <f t="shared" si="60"/>
        <v>47971000</v>
      </c>
      <c r="E91" s="87">
        <f t="shared" si="60"/>
        <v>48429000</v>
      </c>
      <c r="F91" s="87">
        <f t="shared" si="60"/>
        <v>36554050</v>
      </c>
      <c r="G91" s="87">
        <f t="shared" si="60"/>
        <v>36282287.710000001</v>
      </c>
      <c r="H91" s="87">
        <f t="shared" si="60"/>
        <v>6042877.2799999984</v>
      </c>
    </row>
    <row r="92" spans="1:9" s="26" customFormat="1" ht="16.5" customHeight="1" x14ac:dyDescent="0.3">
      <c r="A92" s="22"/>
      <c r="B92" s="23" t="s">
        <v>336</v>
      </c>
      <c r="C92" s="89"/>
      <c r="D92" s="90">
        <v>43559000</v>
      </c>
      <c r="E92" s="90">
        <v>43982000</v>
      </c>
      <c r="F92" s="90">
        <v>33323300</v>
      </c>
      <c r="G92" s="45">
        <v>33323300</v>
      </c>
      <c r="H92" s="45">
        <f t="shared" ref="H92" si="61">G92-I92</f>
        <v>5560930.4899999984</v>
      </c>
      <c r="I92" s="104">
        <v>27762369.510000002</v>
      </c>
    </row>
    <row r="93" spans="1:9" s="26" customFormat="1" ht="45" x14ac:dyDescent="0.3">
      <c r="A93" s="22"/>
      <c r="B93" s="23" t="s">
        <v>510</v>
      </c>
      <c r="C93" s="89"/>
      <c r="D93" s="90"/>
      <c r="E93" s="90"/>
      <c r="F93" s="90"/>
      <c r="G93" s="45"/>
      <c r="H93" s="45"/>
    </row>
    <row r="94" spans="1:9" s="26" customFormat="1" ht="60" x14ac:dyDescent="0.3">
      <c r="A94" s="22"/>
      <c r="B94" s="23" t="s">
        <v>511</v>
      </c>
      <c r="C94" s="89"/>
      <c r="D94" s="90"/>
      <c r="E94" s="90"/>
      <c r="F94" s="90"/>
      <c r="G94" s="45"/>
      <c r="H94" s="45"/>
    </row>
    <row r="95" spans="1:9" s="26" customFormat="1" ht="16.5" customHeight="1" x14ac:dyDescent="0.3">
      <c r="A95" s="22"/>
      <c r="B95" s="23" t="s">
        <v>512</v>
      </c>
      <c r="C95" s="89">
        <f>C96+C97</f>
        <v>0</v>
      </c>
      <c r="D95" s="89">
        <f t="shared" ref="D95:H95" si="62">D96+D97</f>
        <v>0</v>
      </c>
      <c r="E95" s="89">
        <f t="shared" si="62"/>
        <v>0</v>
      </c>
      <c r="F95" s="89">
        <f t="shared" si="62"/>
        <v>0</v>
      </c>
      <c r="G95" s="89">
        <f t="shared" si="62"/>
        <v>0</v>
      </c>
      <c r="H95" s="89">
        <f t="shared" si="62"/>
        <v>0</v>
      </c>
    </row>
    <row r="96" spans="1:9" s="26" customFormat="1" ht="16.5" customHeight="1" x14ac:dyDescent="0.3">
      <c r="A96" s="22"/>
      <c r="B96" s="23" t="s">
        <v>513</v>
      </c>
      <c r="C96" s="89"/>
      <c r="D96" s="90"/>
      <c r="E96" s="90"/>
      <c r="F96" s="90"/>
      <c r="G96" s="45"/>
      <c r="H96" s="45"/>
    </row>
    <row r="97" spans="1:9" s="26" customFormat="1" ht="60" x14ac:dyDescent="0.3">
      <c r="A97" s="22"/>
      <c r="B97" s="23" t="s">
        <v>511</v>
      </c>
      <c r="C97" s="89"/>
      <c r="D97" s="90"/>
      <c r="E97" s="90"/>
      <c r="F97" s="90"/>
      <c r="G97" s="45"/>
      <c r="H97" s="45"/>
    </row>
    <row r="98" spans="1:9" s="26" customFormat="1" ht="16.5" customHeight="1" x14ac:dyDescent="0.3">
      <c r="A98" s="22"/>
      <c r="B98" s="100" t="s">
        <v>478</v>
      </c>
      <c r="C98" s="89">
        <f t="shared" ref="C98:H98" si="63">C99+C102+C103</f>
        <v>0</v>
      </c>
      <c r="D98" s="89">
        <f t="shared" si="63"/>
        <v>3660000</v>
      </c>
      <c r="E98" s="89">
        <f t="shared" si="63"/>
        <v>3649000</v>
      </c>
      <c r="F98" s="89">
        <f t="shared" si="63"/>
        <v>2577510</v>
      </c>
      <c r="G98" s="89">
        <f t="shared" si="63"/>
        <v>2564244.1599999997</v>
      </c>
      <c r="H98" s="89">
        <f t="shared" si="63"/>
        <v>412650.99999999983</v>
      </c>
    </row>
    <row r="99" spans="1:9" s="26" customFormat="1" ht="30" x14ac:dyDescent="0.3">
      <c r="A99" s="22"/>
      <c r="B99" s="23" t="s">
        <v>479</v>
      </c>
      <c r="C99" s="89">
        <f>C100+C101</f>
        <v>0</v>
      </c>
      <c r="D99" s="89">
        <f t="shared" ref="D99:H99" si="64">D100+D101</f>
        <v>3439000</v>
      </c>
      <c r="E99" s="89">
        <f t="shared" si="64"/>
        <v>3464000</v>
      </c>
      <c r="F99" s="89">
        <f t="shared" si="64"/>
        <v>2441930</v>
      </c>
      <c r="G99" s="89">
        <f t="shared" si="64"/>
        <v>2441922.36</v>
      </c>
      <c r="H99" s="89">
        <f t="shared" si="64"/>
        <v>388126.29999999981</v>
      </c>
    </row>
    <row r="100" spans="1:9" s="26" customFormat="1" x14ac:dyDescent="0.3">
      <c r="A100" s="22"/>
      <c r="B100" s="23" t="s">
        <v>513</v>
      </c>
      <c r="C100" s="89"/>
      <c r="D100" s="90">
        <v>3439000</v>
      </c>
      <c r="E100" s="90">
        <v>3464000</v>
      </c>
      <c r="F100" s="90">
        <v>2441930</v>
      </c>
      <c r="G100" s="45">
        <v>2441922.36</v>
      </c>
      <c r="H100" s="45">
        <f t="shared" ref="H100" si="65">G100-I100</f>
        <v>388126.29999999981</v>
      </c>
      <c r="I100" s="104">
        <v>2053796.06</v>
      </c>
    </row>
    <row r="101" spans="1:9" s="26" customFormat="1" ht="60" x14ac:dyDescent="0.3">
      <c r="A101" s="22"/>
      <c r="B101" s="23" t="s">
        <v>511</v>
      </c>
      <c r="C101" s="89"/>
      <c r="D101" s="90"/>
      <c r="E101" s="90"/>
      <c r="F101" s="90"/>
      <c r="G101" s="45"/>
      <c r="H101" s="45"/>
    </row>
    <row r="102" spans="1:9" s="26" customFormat="1" ht="60" x14ac:dyDescent="0.3">
      <c r="A102" s="22"/>
      <c r="B102" s="23" t="s">
        <v>480</v>
      </c>
      <c r="C102" s="89"/>
      <c r="D102" s="89">
        <v>115000</v>
      </c>
      <c r="E102" s="89">
        <v>100000</v>
      </c>
      <c r="F102" s="89">
        <v>67970</v>
      </c>
      <c r="G102" s="45">
        <v>67959</v>
      </c>
      <c r="H102" s="45">
        <f t="shared" ref="H102:H106" si="66">G102-I102</f>
        <v>13626.86</v>
      </c>
      <c r="I102" s="104">
        <v>54332.14</v>
      </c>
    </row>
    <row r="103" spans="1:9" s="26" customFormat="1" ht="45" x14ac:dyDescent="0.3">
      <c r="A103" s="22"/>
      <c r="B103" s="23" t="s">
        <v>481</v>
      </c>
      <c r="C103" s="89"/>
      <c r="D103" s="90">
        <v>106000</v>
      </c>
      <c r="E103" s="90">
        <v>85000</v>
      </c>
      <c r="F103" s="90">
        <v>67610</v>
      </c>
      <c r="G103" s="45">
        <v>54362.8</v>
      </c>
      <c r="H103" s="45">
        <f t="shared" si="66"/>
        <v>10897.840000000004</v>
      </c>
      <c r="I103" s="104">
        <v>43464.959999999999</v>
      </c>
    </row>
    <row r="104" spans="1:9" s="26" customFormat="1" ht="16.5" customHeight="1" x14ac:dyDescent="0.3">
      <c r="A104" s="22"/>
      <c r="B104" s="23" t="s">
        <v>340</v>
      </c>
      <c r="C104" s="89"/>
      <c r="D104" s="90">
        <v>5000</v>
      </c>
      <c r="E104" s="90">
        <v>5000</v>
      </c>
      <c r="F104" s="90">
        <v>5000</v>
      </c>
      <c r="G104" s="45">
        <v>3354.42</v>
      </c>
      <c r="H104" s="45">
        <f t="shared" si="66"/>
        <v>3354.42</v>
      </c>
      <c r="I104" s="26">
        <v>0</v>
      </c>
    </row>
    <row r="105" spans="1:9" s="26" customFormat="1" ht="45" x14ac:dyDescent="0.3">
      <c r="A105" s="22"/>
      <c r="B105" s="23" t="s">
        <v>342</v>
      </c>
      <c r="C105" s="89"/>
      <c r="D105" s="90">
        <v>747000</v>
      </c>
      <c r="E105" s="90">
        <v>793000</v>
      </c>
      <c r="F105" s="90">
        <v>648240</v>
      </c>
      <c r="G105" s="45">
        <v>391389.13</v>
      </c>
      <c r="H105" s="45">
        <f t="shared" si="66"/>
        <v>65941.37</v>
      </c>
      <c r="I105" s="104">
        <v>325447.76</v>
      </c>
    </row>
    <row r="106" spans="1:9" x14ac:dyDescent="0.3">
      <c r="A106" s="22"/>
      <c r="B106" s="24" t="s">
        <v>328</v>
      </c>
      <c r="C106" s="89"/>
      <c r="D106" s="90"/>
      <c r="E106" s="90"/>
      <c r="F106" s="90"/>
      <c r="G106" s="45">
        <v>-9315.51</v>
      </c>
      <c r="H106" s="45">
        <f t="shared" si="66"/>
        <v>-5218.8900000000003</v>
      </c>
      <c r="I106" s="104">
        <v>-4096.62</v>
      </c>
    </row>
    <row r="107" spans="1:9" ht="30" x14ac:dyDescent="0.3">
      <c r="A107" s="22" t="s">
        <v>358</v>
      </c>
      <c r="B107" s="20" t="s">
        <v>344</v>
      </c>
      <c r="C107" s="89">
        <f t="shared" ref="C107:H107" si="67">C108+C111+C114+C117+C120+C123+C129+C126+C132</f>
        <v>0</v>
      </c>
      <c r="D107" s="89">
        <f t="shared" si="67"/>
        <v>45017870</v>
      </c>
      <c r="E107" s="89">
        <f t="shared" si="67"/>
        <v>38565400</v>
      </c>
      <c r="F107" s="89">
        <f t="shared" si="67"/>
        <v>25872710</v>
      </c>
      <c r="G107" s="89">
        <f t="shared" si="67"/>
        <v>25864071.640000001</v>
      </c>
      <c r="H107" s="89">
        <f t="shared" si="67"/>
        <v>3543220.5400000005</v>
      </c>
    </row>
    <row r="108" spans="1:9" ht="16.5" customHeight="1" x14ac:dyDescent="0.3">
      <c r="A108" s="22"/>
      <c r="B108" s="23" t="s">
        <v>345</v>
      </c>
      <c r="C108" s="89">
        <f>C109+C110</f>
        <v>0</v>
      </c>
      <c r="D108" s="89">
        <f t="shared" ref="D108:H108" si="68">D109+D110</f>
        <v>298550</v>
      </c>
      <c r="E108" s="89">
        <f t="shared" si="68"/>
        <v>101900</v>
      </c>
      <c r="F108" s="89">
        <f t="shared" si="68"/>
        <v>81070</v>
      </c>
      <c r="G108" s="89">
        <f t="shared" si="68"/>
        <v>80124.759999999995</v>
      </c>
      <c r="H108" s="89">
        <f t="shared" si="68"/>
        <v>10267.919999999998</v>
      </c>
    </row>
    <row r="109" spans="1:9" ht="16.5" customHeight="1" x14ac:dyDescent="0.3">
      <c r="A109" s="22"/>
      <c r="B109" s="23" t="s">
        <v>336</v>
      </c>
      <c r="C109" s="89"/>
      <c r="D109" s="90">
        <v>298550</v>
      </c>
      <c r="E109" s="90">
        <v>101900</v>
      </c>
      <c r="F109" s="90">
        <v>81070</v>
      </c>
      <c r="G109" s="45">
        <v>80124.759999999995</v>
      </c>
      <c r="H109" s="45">
        <f t="shared" ref="H109" si="69">G109-I109</f>
        <v>10267.919999999998</v>
      </c>
      <c r="I109" s="104">
        <v>69856.84</v>
      </c>
    </row>
    <row r="110" spans="1:9" ht="60" x14ac:dyDescent="0.3">
      <c r="A110" s="22"/>
      <c r="B110" s="23" t="s">
        <v>511</v>
      </c>
      <c r="C110" s="89"/>
      <c r="D110" s="90"/>
      <c r="E110" s="90"/>
      <c r="F110" s="90"/>
      <c r="G110" s="45"/>
      <c r="H110" s="45"/>
    </row>
    <row r="111" spans="1:9" x14ac:dyDescent="0.3">
      <c r="A111" s="22"/>
      <c r="B111" s="23" t="s">
        <v>347</v>
      </c>
      <c r="C111" s="89">
        <f>C112+C113</f>
        <v>0</v>
      </c>
      <c r="D111" s="89">
        <f t="shared" ref="D111:H111" si="70">D112+D113</f>
        <v>0</v>
      </c>
      <c r="E111" s="89">
        <f t="shared" si="70"/>
        <v>0</v>
      </c>
      <c r="F111" s="89">
        <f t="shared" si="70"/>
        <v>0</v>
      </c>
      <c r="G111" s="89">
        <f t="shared" si="70"/>
        <v>0</v>
      </c>
      <c r="H111" s="89">
        <f t="shared" si="70"/>
        <v>0</v>
      </c>
    </row>
    <row r="112" spans="1:9" x14ac:dyDescent="0.3">
      <c r="A112" s="22"/>
      <c r="B112" s="23" t="s">
        <v>336</v>
      </c>
      <c r="C112" s="89"/>
      <c r="D112" s="90"/>
      <c r="E112" s="90"/>
      <c r="F112" s="90"/>
      <c r="G112" s="45"/>
      <c r="H112" s="45"/>
    </row>
    <row r="113" spans="1:9" ht="60" x14ac:dyDescent="0.3">
      <c r="A113" s="22"/>
      <c r="B113" s="23" t="s">
        <v>511</v>
      </c>
      <c r="C113" s="89"/>
      <c r="D113" s="90"/>
      <c r="E113" s="90"/>
      <c r="F113" s="90"/>
      <c r="G113" s="45"/>
      <c r="H113" s="45"/>
    </row>
    <row r="114" spans="1:9" s="19" customFormat="1" ht="16.5" customHeight="1" x14ac:dyDescent="0.3">
      <c r="A114" s="22"/>
      <c r="B114" s="23" t="s">
        <v>349</v>
      </c>
      <c r="C114" s="89">
        <f>C115+C116</f>
        <v>0</v>
      </c>
      <c r="D114" s="89">
        <f t="shared" ref="D114:H114" si="71">D115+D116</f>
        <v>2872670</v>
      </c>
      <c r="E114" s="89">
        <f t="shared" si="71"/>
        <v>1891500</v>
      </c>
      <c r="F114" s="89">
        <f t="shared" si="71"/>
        <v>1404790</v>
      </c>
      <c r="G114" s="89">
        <f t="shared" si="71"/>
        <v>1404416.83</v>
      </c>
      <c r="H114" s="89">
        <f t="shared" si="71"/>
        <v>302837.6100000001</v>
      </c>
    </row>
    <row r="115" spans="1:9" s="19" customFormat="1" ht="16.5" customHeight="1" x14ac:dyDescent="0.3">
      <c r="A115" s="22"/>
      <c r="B115" s="23" t="s">
        <v>336</v>
      </c>
      <c r="C115" s="89"/>
      <c r="D115" s="90">
        <v>2872670</v>
      </c>
      <c r="E115" s="90">
        <v>1891500</v>
      </c>
      <c r="F115" s="90">
        <v>1404790</v>
      </c>
      <c r="G115" s="45">
        <v>1404416.83</v>
      </c>
      <c r="H115" s="45">
        <f t="shared" ref="H115" si="72">G115-I115</f>
        <v>302837.6100000001</v>
      </c>
      <c r="I115" s="104">
        <v>1101579.22</v>
      </c>
    </row>
    <row r="116" spans="1:9" s="19" customFormat="1" ht="60" x14ac:dyDescent="0.3">
      <c r="A116" s="22"/>
      <c r="B116" s="23" t="s">
        <v>511</v>
      </c>
      <c r="C116" s="89"/>
      <c r="D116" s="90"/>
      <c r="E116" s="90"/>
      <c r="F116" s="90"/>
      <c r="G116" s="45"/>
      <c r="H116" s="45"/>
    </row>
    <row r="117" spans="1:9" ht="16.5" customHeight="1" x14ac:dyDescent="0.3">
      <c r="A117" s="22"/>
      <c r="B117" s="23" t="s">
        <v>351</v>
      </c>
      <c r="C117" s="89">
        <f>C118+C119</f>
        <v>0</v>
      </c>
      <c r="D117" s="89">
        <f t="shared" ref="D117:H117" si="73">D118+D119</f>
        <v>20184020</v>
      </c>
      <c r="E117" s="89">
        <f t="shared" si="73"/>
        <v>16295480</v>
      </c>
      <c r="F117" s="89">
        <f t="shared" si="73"/>
        <v>10891850</v>
      </c>
      <c r="G117" s="89">
        <f t="shared" si="73"/>
        <v>10890834.550000001</v>
      </c>
      <c r="H117" s="89">
        <f t="shared" si="73"/>
        <v>1771184.58</v>
      </c>
    </row>
    <row r="118" spans="1:9" ht="16.5" customHeight="1" x14ac:dyDescent="0.3">
      <c r="A118" s="22"/>
      <c r="B118" s="23" t="s">
        <v>336</v>
      </c>
      <c r="C118" s="89"/>
      <c r="D118" s="90">
        <v>20184020</v>
      </c>
      <c r="E118" s="90">
        <v>16295480</v>
      </c>
      <c r="F118" s="90">
        <v>10891850</v>
      </c>
      <c r="G118" s="45">
        <v>10890834.550000001</v>
      </c>
      <c r="H118" s="45">
        <f t="shared" ref="H118" si="74">G118-I118</f>
        <v>1771184.58</v>
      </c>
      <c r="I118" s="104">
        <v>9119649.9700000007</v>
      </c>
    </row>
    <row r="119" spans="1:9" ht="60" x14ac:dyDescent="0.3">
      <c r="A119" s="22"/>
      <c r="B119" s="23" t="s">
        <v>511</v>
      </c>
      <c r="C119" s="89"/>
      <c r="D119" s="90"/>
      <c r="E119" s="90"/>
      <c r="F119" s="90"/>
      <c r="G119" s="45"/>
      <c r="H119" s="45"/>
    </row>
    <row r="120" spans="1:9" x14ac:dyDescent="0.3">
      <c r="A120" s="22"/>
      <c r="B120" s="34" t="s">
        <v>352</v>
      </c>
      <c r="C120" s="89">
        <f>C121+C122</f>
        <v>0</v>
      </c>
      <c r="D120" s="89">
        <f t="shared" ref="D120:H120" si="75">D121+D122</f>
        <v>0</v>
      </c>
      <c r="E120" s="89">
        <f t="shared" si="75"/>
        <v>0</v>
      </c>
      <c r="F120" s="89">
        <f t="shared" si="75"/>
        <v>0</v>
      </c>
      <c r="G120" s="89">
        <f t="shared" si="75"/>
        <v>0</v>
      </c>
      <c r="H120" s="89">
        <f t="shared" si="75"/>
        <v>0</v>
      </c>
    </row>
    <row r="121" spans="1:9" x14ac:dyDescent="0.3">
      <c r="A121" s="22"/>
      <c r="B121" s="34" t="s">
        <v>336</v>
      </c>
      <c r="C121" s="89"/>
      <c r="D121" s="90"/>
      <c r="E121" s="90"/>
      <c r="F121" s="90"/>
      <c r="G121" s="45"/>
      <c r="H121" s="45"/>
    </row>
    <row r="122" spans="1:9" ht="60" x14ac:dyDescent="0.3">
      <c r="A122" s="22"/>
      <c r="B122" s="34" t="s">
        <v>511</v>
      </c>
      <c r="C122" s="89"/>
      <c r="D122" s="90"/>
      <c r="E122" s="90"/>
      <c r="F122" s="90"/>
      <c r="G122" s="45"/>
      <c r="H122" s="45"/>
    </row>
    <row r="123" spans="1:9" ht="30" x14ac:dyDescent="0.3">
      <c r="A123" s="22"/>
      <c r="B123" s="23" t="s">
        <v>353</v>
      </c>
      <c r="C123" s="89">
        <f>C124+C125</f>
        <v>0</v>
      </c>
      <c r="D123" s="89">
        <f t="shared" ref="D123:H123" si="76">D124+D125</f>
        <v>204760</v>
      </c>
      <c r="E123" s="89">
        <f t="shared" si="76"/>
        <v>203240</v>
      </c>
      <c r="F123" s="89">
        <f t="shared" si="76"/>
        <v>121760</v>
      </c>
      <c r="G123" s="89">
        <f t="shared" si="76"/>
        <v>121279.3</v>
      </c>
      <c r="H123" s="89">
        <f t="shared" si="76"/>
        <v>15150.62000000001</v>
      </c>
    </row>
    <row r="124" spans="1:9" x14ac:dyDescent="0.3">
      <c r="A124" s="22"/>
      <c r="B124" s="23" t="s">
        <v>336</v>
      </c>
      <c r="C124" s="89"/>
      <c r="D124" s="90">
        <v>204760</v>
      </c>
      <c r="E124" s="90">
        <v>203240</v>
      </c>
      <c r="F124" s="90">
        <v>121760</v>
      </c>
      <c r="G124" s="45">
        <v>121279.3</v>
      </c>
      <c r="H124" s="45">
        <f t="shared" ref="H124" si="77">G124-I124</f>
        <v>15150.62000000001</v>
      </c>
      <c r="I124" s="104">
        <v>106128.68</v>
      </c>
    </row>
    <row r="125" spans="1:9" ht="60" x14ac:dyDescent="0.3">
      <c r="A125" s="22"/>
      <c r="B125" s="23" t="s">
        <v>511</v>
      </c>
      <c r="C125" s="89"/>
      <c r="D125" s="90"/>
      <c r="E125" s="90"/>
      <c r="F125" s="90"/>
      <c r="G125" s="45"/>
      <c r="H125" s="45"/>
    </row>
    <row r="126" spans="1:9" ht="16.5" customHeight="1" x14ac:dyDescent="0.3">
      <c r="A126" s="22"/>
      <c r="B126" s="35" t="s">
        <v>354</v>
      </c>
      <c r="C126" s="89">
        <f>C127+C128</f>
        <v>0</v>
      </c>
      <c r="D126" s="89">
        <f t="shared" ref="D126:H126" si="78">D127+D128</f>
        <v>0</v>
      </c>
      <c r="E126" s="89">
        <f t="shared" si="78"/>
        <v>0</v>
      </c>
      <c r="F126" s="89">
        <f t="shared" si="78"/>
        <v>0</v>
      </c>
      <c r="G126" s="89">
        <f t="shared" si="78"/>
        <v>0</v>
      </c>
      <c r="H126" s="89">
        <f t="shared" si="78"/>
        <v>0</v>
      </c>
    </row>
    <row r="127" spans="1:9" ht="16.5" customHeight="1" x14ac:dyDescent="0.3">
      <c r="A127" s="22"/>
      <c r="B127" s="35" t="s">
        <v>336</v>
      </c>
      <c r="C127" s="89"/>
      <c r="D127" s="90"/>
      <c r="E127" s="90"/>
      <c r="F127" s="90"/>
      <c r="G127" s="45"/>
      <c r="H127" s="45"/>
    </row>
    <row r="128" spans="1:9" ht="60" x14ac:dyDescent="0.3">
      <c r="A128" s="22"/>
      <c r="B128" s="35" t="s">
        <v>511</v>
      </c>
      <c r="C128" s="89"/>
      <c r="D128" s="90"/>
      <c r="E128" s="90"/>
      <c r="F128" s="90"/>
      <c r="G128" s="45"/>
      <c r="H128" s="45"/>
    </row>
    <row r="129" spans="1:9" x14ac:dyDescent="0.3">
      <c r="A129" s="22"/>
      <c r="B129" s="35" t="s">
        <v>355</v>
      </c>
      <c r="C129" s="89">
        <f>C130+C131</f>
        <v>0</v>
      </c>
      <c r="D129" s="89">
        <f t="shared" ref="D129:H129" si="79">D130+D131</f>
        <v>14925960</v>
      </c>
      <c r="E129" s="89">
        <f t="shared" si="79"/>
        <v>13615380</v>
      </c>
      <c r="F129" s="89">
        <f t="shared" si="79"/>
        <v>8046960</v>
      </c>
      <c r="G129" s="89">
        <f t="shared" si="79"/>
        <v>8041427.1299999999</v>
      </c>
      <c r="H129" s="89">
        <f t="shared" si="79"/>
        <v>816203.54</v>
      </c>
    </row>
    <row r="130" spans="1:9" x14ac:dyDescent="0.3">
      <c r="A130" s="22"/>
      <c r="B130" s="35" t="s">
        <v>336</v>
      </c>
      <c r="C130" s="89"/>
      <c r="D130" s="90">
        <v>14921460</v>
      </c>
      <c r="E130" s="90">
        <v>13610880</v>
      </c>
      <c r="F130" s="90">
        <v>8042460</v>
      </c>
      <c r="G130" s="96">
        <v>8041427.1299999999</v>
      </c>
      <c r="H130" s="45">
        <f t="shared" ref="H130:H131" si="80">G130-I130</f>
        <v>816203.54</v>
      </c>
      <c r="I130" s="107">
        <v>7225223.5899999999</v>
      </c>
    </row>
    <row r="131" spans="1:9" ht="60" x14ac:dyDescent="0.3">
      <c r="A131" s="22"/>
      <c r="B131" s="35" t="s">
        <v>511</v>
      </c>
      <c r="C131" s="89"/>
      <c r="D131" s="90">
        <v>4500</v>
      </c>
      <c r="E131" s="90">
        <v>4500</v>
      </c>
      <c r="F131" s="90">
        <v>4500</v>
      </c>
      <c r="G131" s="96">
        <v>0</v>
      </c>
      <c r="H131" s="45">
        <f t="shared" si="80"/>
        <v>0</v>
      </c>
    </row>
    <row r="132" spans="1:9" ht="30" x14ac:dyDescent="0.3">
      <c r="A132" s="22"/>
      <c r="B132" s="36" t="s">
        <v>356</v>
      </c>
      <c r="C132" s="89">
        <f>C133+C136+C139+C137+C138</f>
        <v>0</v>
      </c>
      <c r="D132" s="89">
        <f t="shared" ref="D132:H132" si="81">D133+D136+D139+D137+D138</f>
        <v>6531910</v>
      </c>
      <c r="E132" s="89">
        <f t="shared" si="81"/>
        <v>6457900</v>
      </c>
      <c r="F132" s="89">
        <f t="shared" si="81"/>
        <v>5326280</v>
      </c>
      <c r="G132" s="89">
        <f t="shared" si="81"/>
        <v>5325989.07</v>
      </c>
      <c r="H132" s="89">
        <f t="shared" si="81"/>
        <v>627576.27000000048</v>
      </c>
    </row>
    <row r="133" spans="1:9" ht="16.5" customHeight="1" x14ac:dyDescent="0.3">
      <c r="A133" s="22"/>
      <c r="B133" s="35" t="s">
        <v>357</v>
      </c>
      <c r="C133" s="89">
        <f>C134+C135</f>
        <v>0</v>
      </c>
      <c r="D133" s="89">
        <f t="shared" ref="D133:H133" si="82">D134+D135</f>
        <v>6531910</v>
      </c>
      <c r="E133" s="89">
        <f t="shared" si="82"/>
        <v>6457900</v>
      </c>
      <c r="F133" s="89">
        <f t="shared" si="82"/>
        <v>5326280</v>
      </c>
      <c r="G133" s="89">
        <f t="shared" si="82"/>
        <v>5325989.07</v>
      </c>
      <c r="H133" s="89">
        <f t="shared" si="82"/>
        <v>627576.27000000048</v>
      </c>
    </row>
    <row r="134" spans="1:9" ht="16.5" customHeight="1" x14ac:dyDescent="0.3">
      <c r="A134" s="22"/>
      <c r="B134" s="35" t="s">
        <v>336</v>
      </c>
      <c r="C134" s="89"/>
      <c r="D134" s="90">
        <v>6531910</v>
      </c>
      <c r="E134" s="90">
        <v>6457900</v>
      </c>
      <c r="F134" s="90">
        <v>5326280</v>
      </c>
      <c r="G134" s="45">
        <v>5325989.07</v>
      </c>
      <c r="H134" s="45">
        <f t="shared" ref="H134" si="83">G134-I134</f>
        <v>627576.27000000048</v>
      </c>
      <c r="I134" s="104">
        <v>4698412.8</v>
      </c>
    </row>
    <row r="135" spans="1:9" ht="60" x14ac:dyDescent="0.3">
      <c r="A135" s="22"/>
      <c r="B135" s="35" t="s">
        <v>511</v>
      </c>
      <c r="C135" s="89"/>
      <c r="D135" s="90"/>
      <c r="E135" s="90"/>
      <c r="F135" s="90"/>
      <c r="G135" s="45"/>
      <c r="H135" s="45"/>
    </row>
    <row r="136" spans="1:9" x14ac:dyDescent="0.3">
      <c r="A136" s="22"/>
      <c r="B136" s="35" t="s">
        <v>491</v>
      </c>
      <c r="C136" s="89"/>
      <c r="D136" s="90"/>
      <c r="E136" s="90"/>
      <c r="F136" s="90"/>
      <c r="G136" s="45"/>
      <c r="H136" s="45"/>
    </row>
    <row r="137" spans="1:9" ht="30" x14ac:dyDescent="0.3">
      <c r="A137" s="22"/>
      <c r="B137" s="35" t="s">
        <v>492</v>
      </c>
      <c r="C137" s="89"/>
      <c r="D137" s="90"/>
      <c r="E137" s="90"/>
      <c r="F137" s="90"/>
      <c r="G137" s="45"/>
      <c r="H137" s="45"/>
    </row>
    <row r="138" spans="1:9" x14ac:dyDescent="0.3">
      <c r="A138" s="22"/>
      <c r="B138" s="35" t="s">
        <v>498</v>
      </c>
      <c r="C138" s="89"/>
      <c r="D138" s="90"/>
      <c r="E138" s="90"/>
      <c r="F138" s="90"/>
      <c r="G138" s="45"/>
      <c r="H138" s="45"/>
    </row>
    <row r="139" spans="1:9" x14ac:dyDescent="0.3">
      <c r="A139" s="22"/>
      <c r="B139" s="35" t="s">
        <v>359</v>
      </c>
      <c r="C139" s="89"/>
      <c r="D139" s="90"/>
      <c r="E139" s="90"/>
      <c r="F139" s="90"/>
      <c r="G139" s="45"/>
      <c r="H139" s="45"/>
    </row>
    <row r="140" spans="1:9" x14ac:dyDescent="0.3">
      <c r="A140" s="22"/>
      <c r="B140" s="24" t="s">
        <v>328</v>
      </c>
      <c r="C140" s="89"/>
      <c r="D140" s="90"/>
      <c r="E140" s="90"/>
      <c r="F140" s="90"/>
      <c r="G140" s="45"/>
      <c r="H140" s="45"/>
    </row>
    <row r="141" spans="1:9" ht="36" customHeight="1" x14ac:dyDescent="0.3">
      <c r="A141" s="17" t="s">
        <v>369</v>
      </c>
      <c r="B141" s="20" t="s">
        <v>360</v>
      </c>
      <c r="C141" s="89">
        <f t="shared" ref="C141:H141" si="84">C142+C145+C148+C151+C152+C153+C154+C157+C158+C159</f>
        <v>0</v>
      </c>
      <c r="D141" s="89">
        <f t="shared" si="84"/>
        <v>1680130</v>
      </c>
      <c r="E141" s="89">
        <f t="shared" si="84"/>
        <v>1343140</v>
      </c>
      <c r="F141" s="89">
        <f t="shared" si="84"/>
        <v>914980</v>
      </c>
      <c r="G141" s="89">
        <f t="shared" si="84"/>
        <v>914242.97000000009</v>
      </c>
      <c r="H141" s="89">
        <f t="shared" si="84"/>
        <v>151146.15000000008</v>
      </c>
    </row>
    <row r="142" spans="1:9" x14ac:dyDescent="0.3">
      <c r="A142" s="22"/>
      <c r="B142" s="23" t="s">
        <v>351</v>
      </c>
      <c r="C142" s="89">
        <f>C143+C144</f>
        <v>0</v>
      </c>
      <c r="D142" s="89">
        <f t="shared" ref="D142:H142" si="85">D143+D144</f>
        <v>1560220</v>
      </c>
      <c r="E142" s="89">
        <f t="shared" si="85"/>
        <v>1191680</v>
      </c>
      <c r="F142" s="89">
        <f t="shared" si="85"/>
        <v>800620</v>
      </c>
      <c r="G142" s="89">
        <f t="shared" si="85"/>
        <v>800396.4</v>
      </c>
      <c r="H142" s="89">
        <f t="shared" si="85"/>
        <v>140584.80000000005</v>
      </c>
    </row>
    <row r="143" spans="1:9" x14ac:dyDescent="0.3">
      <c r="A143" s="22"/>
      <c r="B143" s="23" t="s">
        <v>514</v>
      </c>
      <c r="C143" s="89"/>
      <c r="D143" s="90">
        <v>1560220</v>
      </c>
      <c r="E143" s="90">
        <v>1191680</v>
      </c>
      <c r="F143" s="90">
        <v>800620</v>
      </c>
      <c r="G143" s="104">
        <v>800396.4</v>
      </c>
      <c r="H143" s="45">
        <f t="shared" ref="H143" si="86">G143-I143</f>
        <v>140584.80000000005</v>
      </c>
      <c r="I143" s="104">
        <v>659811.6</v>
      </c>
    </row>
    <row r="144" spans="1:9" ht="60" x14ac:dyDescent="0.3">
      <c r="A144" s="22"/>
      <c r="B144" s="23" t="s">
        <v>511</v>
      </c>
      <c r="C144" s="89"/>
      <c r="D144" s="90"/>
      <c r="E144" s="90"/>
      <c r="F144" s="90"/>
      <c r="G144" s="45"/>
      <c r="H144" s="45"/>
    </row>
    <row r="145" spans="1:9" ht="30" x14ac:dyDescent="0.3">
      <c r="A145" s="22"/>
      <c r="B145" s="37" t="s">
        <v>361</v>
      </c>
      <c r="C145" s="89">
        <f>C146+C147</f>
        <v>0</v>
      </c>
      <c r="D145" s="89">
        <f t="shared" ref="D145:H145" si="87">D146+D147</f>
        <v>31000</v>
      </c>
      <c r="E145" s="89">
        <f t="shared" si="87"/>
        <v>17900</v>
      </c>
      <c r="F145" s="89">
        <f t="shared" si="87"/>
        <v>13970</v>
      </c>
      <c r="G145" s="89">
        <f t="shared" si="87"/>
        <v>13470.8</v>
      </c>
      <c r="H145" s="89">
        <f t="shared" si="87"/>
        <v>4855.1999999999989</v>
      </c>
    </row>
    <row r="146" spans="1:9" x14ac:dyDescent="0.3">
      <c r="A146" s="22"/>
      <c r="B146" s="37" t="s">
        <v>514</v>
      </c>
      <c r="C146" s="89"/>
      <c r="D146" s="90">
        <v>31000</v>
      </c>
      <c r="E146" s="90">
        <v>17900</v>
      </c>
      <c r="F146" s="90">
        <v>13970</v>
      </c>
      <c r="G146" s="45">
        <v>13470.8</v>
      </c>
      <c r="H146" s="45">
        <f t="shared" ref="H146" si="88">G146-I146</f>
        <v>4855.1999999999989</v>
      </c>
      <c r="I146" s="104">
        <v>8615.6</v>
      </c>
    </row>
    <row r="147" spans="1:9" ht="60" x14ac:dyDescent="0.3">
      <c r="A147" s="22"/>
      <c r="B147" s="37" t="s">
        <v>511</v>
      </c>
      <c r="C147" s="89"/>
      <c r="D147" s="90"/>
      <c r="E147" s="90"/>
      <c r="F147" s="90"/>
      <c r="G147" s="45"/>
      <c r="H147" s="45"/>
    </row>
    <row r="148" spans="1:9" ht="16.5" customHeight="1" x14ac:dyDescent="0.3">
      <c r="A148" s="22"/>
      <c r="B148" s="38" t="s">
        <v>362</v>
      </c>
      <c r="C148" s="89">
        <f>C149+C150</f>
        <v>0</v>
      </c>
      <c r="D148" s="89">
        <f t="shared" ref="D148:H148" si="89">D149+D150</f>
        <v>88910</v>
      </c>
      <c r="E148" s="89">
        <f t="shared" si="89"/>
        <v>133560</v>
      </c>
      <c r="F148" s="89">
        <f t="shared" si="89"/>
        <v>100390</v>
      </c>
      <c r="G148" s="89">
        <f t="shared" si="89"/>
        <v>100375.77</v>
      </c>
      <c r="H148" s="89">
        <f t="shared" si="89"/>
        <v>5706.1500000000087</v>
      </c>
    </row>
    <row r="149" spans="1:9" ht="16.5" customHeight="1" x14ac:dyDescent="0.3">
      <c r="A149" s="22"/>
      <c r="B149" s="38" t="s">
        <v>514</v>
      </c>
      <c r="C149" s="89"/>
      <c r="D149" s="90">
        <v>88910</v>
      </c>
      <c r="E149" s="90">
        <v>133560</v>
      </c>
      <c r="F149" s="90">
        <v>100390</v>
      </c>
      <c r="G149" s="45">
        <v>100375.77</v>
      </c>
      <c r="H149" s="45">
        <f t="shared" ref="H149" si="90">G149-I149</f>
        <v>5706.1500000000087</v>
      </c>
      <c r="I149" s="104">
        <v>94669.62</v>
      </c>
    </row>
    <row r="150" spans="1:9" ht="60" x14ac:dyDescent="0.3">
      <c r="A150" s="22"/>
      <c r="B150" s="38" t="s">
        <v>511</v>
      </c>
      <c r="C150" s="89"/>
      <c r="D150" s="90"/>
      <c r="E150" s="90"/>
      <c r="F150" s="90"/>
      <c r="G150" s="45"/>
      <c r="H150" s="45"/>
    </row>
    <row r="151" spans="1:9" ht="20.25" customHeight="1" x14ac:dyDescent="0.3">
      <c r="A151" s="22"/>
      <c r="B151" s="38" t="s">
        <v>363</v>
      </c>
      <c r="C151" s="89"/>
      <c r="D151" s="90"/>
      <c r="E151" s="90"/>
      <c r="F151" s="90"/>
      <c r="G151" s="45"/>
      <c r="H151" s="45"/>
    </row>
    <row r="152" spans="1:9" ht="16.5" customHeight="1" x14ac:dyDescent="0.3">
      <c r="A152" s="22"/>
      <c r="B152" s="38" t="s">
        <v>364</v>
      </c>
      <c r="C152" s="89"/>
      <c r="D152" s="90"/>
      <c r="E152" s="90"/>
      <c r="F152" s="90"/>
      <c r="G152" s="45"/>
      <c r="H152" s="45"/>
    </row>
    <row r="153" spans="1:9" ht="16.5" customHeight="1" x14ac:dyDescent="0.3">
      <c r="A153" s="22"/>
      <c r="B153" s="23" t="s">
        <v>345</v>
      </c>
      <c r="C153" s="89"/>
      <c r="D153" s="90"/>
      <c r="E153" s="90"/>
      <c r="F153" s="90"/>
      <c r="G153" s="45"/>
      <c r="H153" s="45"/>
    </row>
    <row r="154" spans="1:9" ht="16.5" customHeight="1" x14ac:dyDescent="0.3">
      <c r="A154" s="22"/>
      <c r="B154" s="38" t="s">
        <v>365</v>
      </c>
      <c r="C154" s="89">
        <f>C155+C156</f>
        <v>0</v>
      </c>
      <c r="D154" s="89">
        <f t="shared" ref="D154:H154" si="91">D155+D156</f>
        <v>0</v>
      </c>
      <c r="E154" s="89">
        <f t="shared" si="91"/>
        <v>0</v>
      </c>
      <c r="F154" s="89">
        <f t="shared" si="91"/>
        <v>0</v>
      </c>
      <c r="G154" s="89">
        <f t="shared" si="91"/>
        <v>0</v>
      </c>
      <c r="H154" s="89">
        <f t="shared" si="91"/>
        <v>0</v>
      </c>
    </row>
    <row r="155" spans="1:9" ht="16.5" customHeight="1" x14ac:dyDescent="0.3">
      <c r="A155" s="22"/>
      <c r="B155" s="38" t="s">
        <v>514</v>
      </c>
      <c r="C155" s="89"/>
      <c r="D155" s="90"/>
      <c r="E155" s="90"/>
      <c r="F155" s="90"/>
      <c r="G155" s="97"/>
      <c r="H155" s="97"/>
    </row>
    <row r="156" spans="1:9" ht="60" x14ac:dyDescent="0.3">
      <c r="A156" s="22"/>
      <c r="B156" s="38" t="s">
        <v>511</v>
      </c>
      <c r="C156" s="89"/>
      <c r="D156" s="90"/>
      <c r="E156" s="90"/>
      <c r="F156" s="90"/>
      <c r="G156" s="97"/>
      <c r="H156" s="97"/>
    </row>
    <row r="157" spans="1:9" x14ac:dyDescent="0.3">
      <c r="A157" s="22"/>
      <c r="B157" s="39" t="s">
        <v>366</v>
      </c>
      <c r="C157" s="89"/>
      <c r="D157" s="90"/>
      <c r="E157" s="90"/>
      <c r="F157" s="90"/>
      <c r="G157" s="97"/>
      <c r="H157" s="97"/>
    </row>
    <row r="158" spans="1:9" s="19" customFormat="1" ht="30" x14ac:dyDescent="0.3">
      <c r="A158" s="22"/>
      <c r="B158" s="39" t="s">
        <v>367</v>
      </c>
      <c r="C158" s="89"/>
      <c r="D158" s="90"/>
      <c r="E158" s="90"/>
      <c r="F158" s="90"/>
      <c r="G158" s="97"/>
      <c r="H158" s="97"/>
    </row>
    <row r="159" spans="1:9" s="19" customFormat="1" ht="30" x14ac:dyDescent="0.3">
      <c r="A159" s="22"/>
      <c r="B159" s="40" t="s">
        <v>368</v>
      </c>
      <c r="C159" s="89">
        <f t="shared" ref="C159:H159" si="92">C160+C163+C164+C165</f>
        <v>0</v>
      </c>
      <c r="D159" s="89">
        <f t="shared" si="92"/>
        <v>0</v>
      </c>
      <c r="E159" s="89">
        <f t="shared" si="92"/>
        <v>0</v>
      </c>
      <c r="F159" s="89">
        <f t="shared" si="92"/>
        <v>0</v>
      </c>
      <c r="G159" s="89">
        <f t="shared" si="92"/>
        <v>0</v>
      </c>
      <c r="H159" s="89">
        <f t="shared" si="92"/>
        <v>0</v>
      </c>
    </row>
    <row r="160" spans="1:9" s="19" customFormat="1" x14ac:dyDescent="0.3">
      <c r="A160" s="22"/>
      <c r="B160" s="41" t="s">
        <v>370</v>
      </c>
      <c r="C160" s="89">
        <f>C161+C162</f>
        <v>0</v>
      </c>
      <c r="D160" s="89">
        <f t="shared" ref="D160:H160" si="93">D161+D162</f>
        <v>0</v>
      </c>
      <c r="E160" s="89">
        <f t="shared" si="93"/>
        <v>0</v>
      </c>
      <c r="F160" s="89">
        <f t="shared" si="93"/>
        <v>0</v>
      </c>
      <c r="G160" s="89">
        <f t="shared" si="93"/>
        <v>0</v>
      </c>
      <c r="H160" s="89">
        <f t="shared" si="93"/>
        <v>0</v>
      </c>
    </row>
    <row r="161" spans="1:9" s="19" customFormat="1" x14ac:dyDescent="0.3">
      <c r="A161" s="22"/>
      <c r="B161" s="41" t="s">
        <v>514</v>
      </c>
      <c r="C161" s="89"/>
      <c r="D161" s="90"/>
      <c r="E161" s="90"/>
      <c r="F161" s="90"/>
      <c r="G161" s="97"/>
      <c r="H161" s="97"/>
    </row>
    <row r="162" spans="1:9" s="19" customFormat="1" ht="60" x14ac:dyDescent="0.3">
      <c r="A162" s="22"/>
      <c r="B162" s="41" t="s">
        <v>511</v>
      </c>
      <c r="C162" s="89"/>
      <c r="D162" s="90"/>
      <c r="E162" s="90"/>
      <c r="F162" s="90"/>
      <c r="G162" s="97"/>
      <c r="H162" s="97"/>
    </row>
    <row r="163" spans="1:9" s="19" customFormat="1" ht="30" x14ac:dyDescent="0.3">
      <c r="A163" s="22"/>
      <c r="B163" s="41" t="s">
        <v>371</v>
      </c>
      <c r="C163" s="89"/>
      <c r="D163" s="90"/>
      <c r="E163" s="90"/>
      <c r="F163" s="90"/>
      <c r="G163" s="97"/>
      <c r="H163" s="97"/>
    </row>
    <row r="164" spans="1:9" s="19" customFormat="1" ht="30" x14ac:dyDescent="0.3">
      <c r="A164" s="22"/>
      <c r="B164" s="41" t="s">
        <v>372</v>
      </c>
      <c r="C164" s="89"/>
      <c r="D164" s="90"/>
      <c r="E164" s="90"/>
      <c r="F164" s="90"/>
      <c r="G164" s="97"/>
      <c r="H164" s="97"/>
    </row>
    <row r="165" spans="1:9" s="19" customFormat="1" ht="30" x14ac:dyDescent="0.3">
      <c r="A165" s="22"/>
      <c r="B165" s="41" t="s">
        <v>373</v>
      </c>
      <c r="C165" s="89"/>
      <c r="D165" s="90"/>
      <c r="E165" s="90"/>
      <c r="F165" s="90"/>
      <c r="G165" s="97"/>
      <c r="H165" s="97"/>
    </row>
    <row r="166" spans="1:9" s="19" customFormat="1" x14ac:dyDescent="0.3">
      <c r="A166" s="22"/>
      <c r="B166" s="24" t="s">
        <v>328</v>
      </c>
      <c r="C166" s="89"/>
      <c r="D166" s="90"/>
      <c r="E166" s="90"/>
      <c r="F166" s="90"/>
      <c r="G166" s="97"/>
      <c r="H166" s="97"/>
    </row>
    <row r="167" spans="1:9" s="19" customFormat="1" x14ac:dyDescent="0.3">
      <c r="A167" s="22" t="s">
        <v>382</v>
      </c>
      <c r="B167" s="24" t="s">
        <v>374</v>
      </c>
      <c r="C167" s="87">
        <f>C168+C169</f>
        <v>0</v>
      </c>
      <c r="D167" s="87">
        <f t="shared" ref="D167:H167" si="94">D168+D169</f>
        <v>20999260</v>
      </c>
      <c r="E167" s="87">
        <f t="shared" si="94"/>
        <v>15128000</v>
      </c>
      <c r="F167" s="87">
        <f t="shared" si="94"/>
        <v>9042160</v>
      </c>
      <c r="G167" s="87">
        <f t="shared" si="94"/>
        <v>9042160</v>
      </c>
      <c r="H167" s="87">
        <f t="shared" si="94"/>
        <v>684919.88999999966</v>
      </c>
    </row>
    <row r="168" spans="1:9" s="19" customFormat="1" x14ac:dyDescent="0.3">
      <c r="A168" s="22"/>
      <c r="B168" s="24" t="s">
        <v>336</v>
      </c>
      <c r="C168" s="87"/>
      <c r="D168" s="90">
        <v>20999260</v>
      </c>
      <c r="E168" s="90">
        <v>15128000</v>
      </c>
      <c r="F168" s="90">
        <v>9042160</v>
      </c>
      <c r="G168" s="45">
        <v>9042160</v>
      </c>
      <c r="H168" s="45">
        <f t="shared" ref="H168" si="95">G168-I168</f>
        <v>684919.88999999966</v>
      </c>
      <c r="I168" s="104">
        <v>8357240.1100000003</v>
      </c>
    </row>
    <row r="169" spans="1:9" s="19" customFormat="1" ht="60" x14ac:dyDescent="0.3">
      <c r="A169" s="22"/>
      <c r="B169" s="24" t="s">
        <v>511</v>
      </c>
      <c r="C169" s="87"/>
      <c r="D169" s="90"/>
      <c r="E169" s="90"/>
      <c r="F169" s="90"/>
      <c r="G169" s="45"/>
      <c r="H169" s="45"/>
    </row>
    <row r="170" spans="1:9" s="19" customFormat="1" ht="16.5" customHeight="1" x14ac:dyDescent="0.3">
      <c r="A170" s="22"/>
      <c r="B170" s="24" t="s">
        <v>328</v>
      </c>
      <c r="C170" s="87"/>
      <c r="D170" s="90"/>
      <c r="E170" s="90"/>
      <c r="F170" s="90"/>
      <c r="G170" s="45"/>
      <c r="H170" s="45"/>
    </row>
    <row r="171" spans="1:9" s="19" customFormat="1" ht="16.5" customHeight="1" x14ac:dyDescent="0.3">
      <c r="A171" s="22" t="s">
        <v>383</v>
      </c>
      <c r="B171" s="24" t="s">
        <v>375</v>
      </c>
      <c r="C171" s="89">
        <f>C172+C173</f>
        <v>0</v>
      </c>
      <c r="D171" s="89">
        <f t="shared" ref="D171:H171" si="96">D172+D173</f>
        <v>2387000</v>
      </c>
      <c r="E171" s="89">
        <f t="shared" si="96"/>
        <v>2361000</v>
      </c>
      <c r="F171" s="89">
        <f t="shared" si="96"/>
        <v>1179000</v>
      </c>
      <c r="G171" s="89">
        <f t="shared" si="96"/>
        <v>1179000</v>
      </c>
      <c r="H171" s="89">
        <f t="shared" si="96"/>
        <v>200000</v>
      </c>
    </row>
    <row r="172" spans="1:9" s="19" customFormat="1" ht="16.5" customHeight="1" x14ac:dyDescent="0.3">
      <c r="A172" s="22"/>
      <c r="B172" s="24" t="s">
        <v>336</v>
      </c>
      <c r="C172" s="89"/>
      <c r="D172" s="90">
        <v>2387000</v>
      </c>
      <c r="E172" s="90">
        <v>2361000</v>
      </c>
      <c r="F172" s="90">
        <v>1179000</v>
      </c>
      <c r="G172" s="94">
        <v>1179000</v>
      </c>
      <c r="H172" s="45">
        <f t="shared" ref="H172" si="97">G172-I172</f>
        <v>200000</v>
      </c>
      <c r="I172" s="105">
        <v>979000</v>
      </c>
    </row>
    <row r="173" spans="1:9" s="19" customFormat="1" ht="16.5" customHeight="1" x14ac:dyDescent="0.3">
      <c r="A173" s="22"/>
      <c r="B173" s="24" t="s">
        <v>511</v>
      </c>
      <c r="C173" s="89"/>
      <c r="D173" s="90"/>
      <c r="E173" s="90"/>
      <c r="F173" s="90"/>
      <c r="G173" s="94"/>
      <c r="H173" s="94"/>
    </row>
    <row r="174" spans="1:9" s="19" customFormat="1" ht="16.5" customHeight="1" x14ac:dyDescent="0.3">
      <c r="A174" s="22"/>
      <c r="B174" s="24" t="s">
        <v>328</v>
      </c>
      <c r="C174" s="89"/>
      <c r="D174" s="90"/>
      <c r="E174" s="90"/>
      <c r="F174" s="90"/>
      <c r="G174" s="94"/>
      <c r="H174" s="94"/>
    </row>
    <row r="175" spans="1:9" ht="16.5" customHeight="1" x14ac:dyDescent="0.3">
      <c r="A175" s="17" t="s">
        <v>385</v>
      </c>
      <c r="B175" s="20" t="s">
        <v>376</v>
      </c>
      <c r="C175" s="88">
        <f t="shared" ref="C175:H175" si="98">+C176+C186+C192+C197+C210</f>
        <v>0</v>
      </c>
      <c r="D175" s="88">
        <f t="shared" si="98"/>
        <v>65949460</v>
      </c>
      <c r="E175" s="88">
        <f t="shared" si="98"/>
        <v>68717790</v>
      </c>
      <c r="F175" s="88">
        <f t="shared" si="98"/>
        <v>35750990</v>
      </c>
      <c r="G175" s="88">
        <f t="shared" si="98"/>
        <v>33841427.060000002</v>
      </c>
      <c r="H175" s="88">
        <f t="shared" si="98"/>
        <v>6310533.3099999996</v>
      </c>
    </row>
    <row r="176" spans="1:9" ht="16.5" customHeight="1" x14ac:dyDescent="0.3">
      <c r="A176" s="17" t="s">
        <v>387</v>
      </c>
      <c r="B176" s="20" t="s">
        <v>377</v>
      </c>
      <c r="C176" s="87">
        <f>+C177+C180+C181+C182+C183+C184</f>
        <v>0</v>
      </c>
      <c r="D176" s="87">
        <f t="shared" ref="D176:H176" si="99">+D177+D180+D181+D182+D183+D184</f>
        <v>39535780</v>
      </c>
      <c r="E176" s="87">
        <f t="shared" si="99"/>
        <v>41882000</v>
      </c>
      <c r="F176" s="87">
        <f t="shared" si="99"/>
        <v>21400730</v>
      </c>
      <c r="G176" s="87">
        <f t="shared" si="99"/>
        <v>19497986.41</v>
      </c>
      <c r="H176" s="87">
        <f t="shared" si="99"/>
        <v>3438919.5</v>
      </c>
    </row>
    <row r="177" spans="1:9" s="19" customFormat="1" ht="16.5" customHeight="1" x14ac:dyDescent="0.3">
      <c r="A177" s="22"/>
      <c r="B177" s="42" t="s">
        <v>378</v>
      </c>
      <c r="C177" s="89"/>
      <c r="D177" s="90">
        <v>35350780</v>
      </c>
      <c r="E177" s="90">
        <v>37740000</v>
      </c>
      <c r="F177" s="90">
        <v>17674730</v>
      </c>
      <c r="G177" s="45">
        <v>17674729.41</v>
      </c>
      <c r="H177" s="45">
        <f t="shared" ref="H177:H187" si="100">G177-I177</f>
        <v>3231999.5</v>
      </c>
      <c r="I177" s="104">
        <v>14442729.91</v>
      </c>
    </row>
    <row r="178" spans="1:9" s="19" customFormat="1" ht="16.5" customHeight="1" x14ac:dyDescent="0.3">
      <c r="A178" s="22"/>
      <c r="B178" s="85" t="s">
        <v>379</v>
      </c>
      <c r="C178" s="89"/>
      <c r="D178" s="90">
        <v>35350780</v>
      </c>
      <c r="E178" s="90">
        <v>37740000</v>
      </c>
      <c r="F178" s="90">
        <v>17674730</v>
      </c>
      <c r="G178" s="45">
        <v>17674729.41</v>
      </c>
      <c r="H178" s="45">
        <f t="shared" si="100"/>
        <v>3231999.5</v>
      </c>
      <c r="I178" s="104">
        <v>14442729.91</v>
      </c>
    </row>
    <row r="179" spans="1:9" s="19" customFormat="1" ht="16.5" customHeight="1" x14ac:dyDescent="0.3">
      <c r="A179" s="22"/>
      <c r="B179" s="85" t="s">
        <v>380</v>
      </c>
      <c r="C179" s="89"/>
      <c r="D179" s="90"/>
      <c r="E179" s="90"/>
      <c r="F179" s="90"/>
      <c r="G179" s="45"/>
      <c r="H179" s="45"/>
    </row>
    <row r="180" spans="1:9" s="19" customFormat="1" ht="16.5" customHeight="1" x14ac:dyDescent="0.3">
      <c r="A180" s="22"/>
      <c r="B180" s="42" t="s">
        <v>381</v>
      </c>
      <c r="C180" s="89"/>
      <c r="D180" s="90">
        <v>2437000</v>
      </c>
      <c r="E180" s="90">
        <v>2397000</v>
      </c>
      <c r="F180" s="90">
        <v>1981000</v>
      </c>
      <c r="G180" s="23">
        <v>1133832</v>
      </c>
      <c r="H180" s="45">
        <f t="shared" si="100"/>
        <v>197700</v>
      </c>
      <c r="I180" s="108">
        <v>936132</v>
      </c>
    </row>
    <row r="181" spans="1:9" s="19" customFormat="1" ht="30" x14ac:dyDescent="0.3">
      <c r="A181" s="22"/>
      <c r="B181" s="42" t="s">
        <v>482</v>
      </c>
      <c r="C181" s="89"/>
      <c r="D181" s="90">
        <v>1226000</v>
      </c>
      <c r="E181" s="90">
        <v>1169000</v>
      </c>
      <c r="F181" s="90">
        <v>1169000</v>
      </c>
      <c r="G181" s="23">
        <v>437575</v>
      </c>
      <c r="H181" s="45">
        <f t="shared" si="100"/>
        <v>2940</v>
      </c>
      <c r="I181" s="108">
        <v>434635</v>
      </c>
    </row>
    <row r="182" spans="1:9" s="19" customFormat="1" ht="45" x14ac:dyDescent="0.3">
      <c r="A182" s="22"/>
      <c r="B182" s="42" t="s">
        <v>493</v>
      </c>
      <c r="C182" s="89"/>
      <c r="D182" s="90">
        <v>172000</v>
      </c>
      <c r="E182" s="90">
        <v>226000</v>
      </c>
      <c r="F182" s="90">
        <v>226000</v>
      </c>
      <c r="G182" s="23">
        <v>136500</v>
      </c>
      <c r="H182" s="45">
        <f t="shared" si="100"/>
        <v>6280</v>
      </c>
      <c r="I182" s="108">
        <v>130220</v>
      </c>
    </row>
    <row r="183" spans="1:9" s="19" customFormat="1" ht="45" x14ac:dyDescent="0.3">
      <c r="A183" s="22"/>
      <c r="B183" s="42" t="s">
        <v>505</v>
      </c>
      <c r="C183" s="89"/>
      <c r="D183" s="90">
        <v>350000</v>
      </c>
      <c r="E183" s="90">
        <v>350000</v>
      </c>
      <c r="F183" s="90">
        <v>350000</v>
      </c>
      <c r="G183" s="23">
        <v>115350</v>
      </c>
      <c r="H183" s="45">
        <f t="shared" si="100"/>
        <v>0</v>
      </c>
      <c r="I183" s="108">
        <v>115350</v>
      </c>
    </row>
    <row r="184" spans="1:9" s="19" customFormat="1" ht="60" x14ac:dyDescent="0.3">
      <c r="A184" s="22"/>
      <c r="B184" s="42" t="s">
        <v>511</v>
      </c>
      <c r="C184" s="89"/>
      <c r="D184" s="90"/>
      <c r="E184" s="90"/>
      <c r="F184" s="90"/>
      <c r="G184" s="23"/>
      <c r="H184" s="23"/>
    </row>
    <row r="185" spans="1:9" s="19" customFormat="1" ht="16.5" customHeight="1" x14ac:dyDescent="0.3">
      <c r="A185" s="22"/>
      <c r="B185" s="24" t="s">
        <v>328</v>
      </c>
      <c r="C185" s="89"/>
      <c r="D185" s="90"/>
      <c r="E185" s="90"/>
      <c r="F185" s="90"/>
      <c r="G185" s="23">
        <v>-3597.42</v>
      </c>
      <c r="H185" s="45">
        <f t="shared" si="100"/>
        <v>-2672.4</v>
      </c>
      <c r="I185" s="108">
        <v>-925.02</v>
      </c>
    </row>
    <row r="186" spans="1:9" s="19" customFormat="1" ht="16.5" customHeight="1" x14ac:dyDescent="0.3">
      <c r="A186" s="22" t="s">
        <v>393</v>
      </c>
      <c r="B186" s="43" t="s">
        <v>494</v>
      </c>
      <c r="C186" s="89">
        <f>C187+C188+C189+C190</f>
        <v>0</v>
      </c>
      <c r="D186" s="89">
        <f t="shared" ref="D186:H186" si="101">D187+D188+D189+D190</f>
        <v>15803340</v>
      </c>
      <c r="E186" s="89">
        <f t="shared" si="101"/>
        <v>16147140</v>
      </c>
      <c r="F186" s="89">
        <f t="shared" si="101"/>
        <v>8276140</v>
      </c>
      <c r="G186" s="89">
        <f t="shared" si="101"/>
        <v>8275937.8700000001</v>
      </c>
      <c r="H186" s="89">
        <f t="shared" si="101"/>
        <v>1496405.1600000004</v>
      </c>
    </row>
    <row r="187" spans="1:9" s="19" customFormat="1" ht="16.5" customHeight="1" x14ac:dyDescent="0.3">
      <c r="A187" s="22"/>
      <c r="B187" s="101" t="s">
        <v>336</v>
      </c>
      <c r="C187" s="89"/>
      <c r="D187" s="90">
        <v>15803200</v>
      </c>
      <c r="E187" s="90">
        <v>16147000</v>
      </c>
      <c r="F187" s="90">
        <v>8276000</v>
      </c>
      <c r="G187" s="89">
        <v>8275800.0300000003</v>
      </c>
      <c r="H187" s="45">
        <f t="shared" si="100"/>
        <v>1496267.3200000003</v>
      </c>
      <c r="I187" s="109">
        <v>6779532.71</v>
      </c>
    </row>
    <row r="188" spans="1:9" s="19" customFormat="1" ht="30" x14ac:dyDescent="0.3">
      <c r="A188" s="22"/>
      <c r="B188" s="101" t="s">
        <v>495</v>
      </c>
      <c r="C188" s="89"/>
      <c r="D188" s="90"/>
      <c r="E188" s="90"/>
      <c r="F188" s="90"/>
      <c r="G188" s="89"/>
      <c r="H188" s="89"/>
    </row>
    <row r="189" spans="1:9" s="19" customFormat="1" ht="75" x14ac:dyDescent="0.3">
      <c r="A189" s="22"/>
      <c r="B189" s="101" t="s">
        <v>503</v>
      </c>
      <c r="C189" s="89"/>
      <c r="D189" s="90"/>
      <c r="E189" s="90"/>
      <c r="F189" s="90"/>
      <c r="G189" s="89"/>
      <c r="H189" s="89"/>
    </row>
    <row r="190" spans="1:9" s="19" customFormat="1" ht="60" x14ac:dyDescent="0.3">
      <c r="A190" s="22"/>
      <c r="B190" s="101" t="s">
        <v>511</v>
      </c>
      <c r="C190" s="89"/>
      <c r="D190" s="90">
        <v>140</v>
      </c>
      <c r="E190" s="90">
        <v>140</v>
      </c>
      <c r="F190" s="90">
        <v>140</v>
      </c>
      <c r="G190" s="89">
        <v>137.84</v>
      </c>
      <c r="H190" s="45">
        <f t="shared" ref="H190:H193" si="102">G190-I190</f>
        <v>137.84</v>
      </c>
    </row>
    <row r="191" spans="1:9" s="19" customFormat="1" ht="16.5" customHeight="1" x14ac:dyDescent="0.3">
      <c r="A191" s="22"/>
      <c r="B191" s="24" t="s">
        <v>328</v>
      </c>
      <c r="C191" s="89"/>
      <c r="D191" s="90"/>
      <c r="E191" s="90"/>
      <c r="F191" s="90"/>
      <c r="G191" s="23">
        <v>-1229.7</v>
      </c>
      <c r="H191" s="45">
        <f t="shared" si="102"/>
        <v>-378.48</v>
      </c>
      <c r="I191" s="108">
        <v>-851.22</v>
      </c>
    </row>
    <row r="192" spans="1:9" s="19" customFormat="1" ht="16.5" customHeight="1" x14ac:dyDescent="0.3">
      <c r="A192" s="17" t="s">
        <v>395</v>
      </c>
      <c r="B192" s="44" t="s">
        <v>384</v>
      </c>
      <c r="C192" s="89">
        <f>+C193+C194+C195</f>
        <v>0</v>
      </c>
      <c r="D192" s="89">
        <f t="shared" ref="D192:H192" si="103">+D193+D194+D195</f>
        <v>981000</v>
      </c>
      <c r="E192" s="89">
        <f t="shared" si="103"/>
        <v>1033000</v>
      </c>
      <c r="F192" s="89">
        <f t="shared" si="103"/>
        <v>375200</v>
      </c>
      <c r="G192" s="89">
        <f t="shared" si="103"/>
        <v>374918.55</v>
      </c>
      <c r="H192" s="89">
        <f t="shared" si="103"/>
        <v>115708.59999999998</v>
      </c>
    </row>
    <row r="193" spans="1:9" s="19" customFormat="1" ht="16.5" customHeight="1" x14ac:dyDescent="0.3">
      <c r="A193" s="22"/>
      <c r="B193" s="42" t="s">
        <v>378</v>
      </c>
      <c r="C193" s="89"/>
      <c r="D193" s="90">
        <v>981000</v>
      </c>
      <c r="E193" s="90">
        <v>1033000</v>
      </c>
      <c r="F193" s="90">
        <v>375200</v>
      </c>
      <c r="G193" s="45">
        <v>374918.55</v>
      </c>
      <c r="H193" s="45">
        <f t="shared" si="102"/>
        <v>115708.59999999998</v>
      </c>
      <c r="I193" s="104">
        <v>259209.95</v>
      </c>
    </row>
    <row r="194" spans="1:9" s="19" customFormat="1" ht="16.5" customHeight="1" x14ac:dyDescent="0.3">
      <c r="A194" s="22"/>
      <c r="B194" s="42" t="s">
        <v>386</v>
      </c>
      <c r="C194" s="89"/>
      <c r="D194" s="90"/>
      <c r="E194" s="90"/>
      <c r="F194" s="90"/>
      <c r="G194" s="45"/>
      <c r="H194" s="45"/>
    </row>
    <row r="195" spans="1:9" s="19" customFormat="1" ht="60" x14ac:dyDescent="0.3">
      <c r="A195" s="22"/>
      <c r="B195" s="42" t="s">
        <v>511</v>
      </c>
      <c r="C195" s="89"/>
      <c r="D195" s="90"/>
      <c r="E195" s="90"/>
      <c r="F195" s="90"/>
      <c r="G195" s="45"/>
      <c r="H195" s="45"/>
    </row>
    <row r="196" spans="1:9" ht="16.5" customHeight="1" x14ac:dyDescent="0.3">
      <c r="A196" s="22"/>
      <c r="B196" s="24" t="s">
        <v>328</v>
      </c>
      <c r="C196" s="89"/>
      <c r="D196" s="90"/>
      <c r="E196" s="90"/>
      <c r="F196" s="90"/>
      <c r="G196" s="45"/>
      <c r="H196" s="45"/>
    </row>
    <row r="197" spans="1:9" ht="16.5" customHeight="1" x14ac:dyDescent="0.3">
      <c r="A197" s="17" t="s">
        <v>397</v>
      </c>
      <c r="B197" s="44" t="s">
        <v>388</v>
      </c>
      <c r="C197" s="87">
        <f>+C198+C199+C203+C206+C207+C200+C208</f>
        <v>0</v>
      </c>
      <c r="D197" s="87">
        <f t="shared" ref="D197:H197" si="104">+D198+D199+D203+D206+D207+D200+D208</f>
        <v>8562340</v>
      </c>
      <c r="E197" s="87">
        <f t="shared" si="104"/>
        <v>8528650</v>
      </c>
      <c r="F197" s="87">
        <f t="shared" si="104"/>
        <v>5115920</v>
      </c>
      <c r="G197" s="87">
        <f t="shared" si="104"/>
        <v>5113710.79</v>
      </c>
      <c r="H197" s="87">
        <f t="shared" si="104"/>
        <v>1145009.0499999998</v>
      </c>
    </row>
    <row r="198" spans="1:9" x14ac:dyDescent="0.3">
      <c r="A198" s="22"/>
      <c r="B198" s="23" t="s">
        <v>389</v>
      </c>
      <c r="C198" s="89"/>
      <c r="D198" s="90">
        <v>8562340</v>
      </c>
      <c r="E198" s="90">
        <v>8528650</v>
      </c>
      <c r="F198" s="90">
        <v>5115920</v>
      </c>
      <c r="G198" s="45">
        <v>5113710.79</v>
      </c>
      <c r="H198" s="45">
        <f t="shared" ref="H198" si="105">G198-I198</f>
        <v>1145009.0499999998</v>
      </c>
      <c r="I198" s="104">
        <v>3968701.74</v>
      </c>
    </row>
    <row r="199" spans="1:9" ht="30" x14ac:dyDescent="0.3">
      <c r="A199" s="22"/>
      <c r="B199" s="23" t="s">
        <v>390</v>
      </c>
      <c r="C199" s="89"/>
      <c r="D199" s="90"/>
      <c r="E199" s="90"/>
      <c r="F199" s="90"/>
      <c r="G199" s="45"/>
      <c r="H199" s="45"/>
    </row>
    <row r="200" spans="1:9" x14ac:dyDescent="0.3">
      <c r="A200" s="22"/>
      <c r="B200" s="23" t="s">
        <v>515</v>
      </c>
      <c r="C200" s="89">
        <f>C201+C202</f>
        <v>0</v>
      </c>
      <c r="D200" s="89">
        <f t="shared" ref="D200:H200" si="106">D201+D202</f>
        <v>0</v>
      </c>
      <c r="E200" s="89">
        <f t="shared" si="106"/>
        <v>0</v>
      </c>
      <c r="F200" s="89">
        <f t="shared" si="106"/>
        <v>0</v>
      </c>
      <c r="G200" s="89">
        <f t="shared" si="106"/>
        <v>0</v>
      </c>
      <c r="H200" s="89">
        <f t="shared" si="106"/>
        <v>0</v>
      </c>
    </row>
    <row r="201" spans="1:9" x14ac:dyDescent="0.3">
      <c r="A201" s="22"/>
      <c r="B201" s="23" t="s">
        <v>336</v>
      </c>
      <c r="C201" s="89"/>
      <c r="D201" s="90"/>
      <c r="E201" s="90"/>
      <c r="F201" s="90"/>
      <c r="G201" s="45"/>
      <c r="H201" s="45"/>
    </row>
    <row r="202" spans="1:9" ht="60" x14ac:dyDescent="0.3">
      <c r="A202" s="22"/>
      <c r="B202" s="23" t="s">
        <v>511</v>
      </c>
      <c r="C202" s="89"/>
      <c r="D202" s="90"/>
      <c r="E202" s="90"/>
      <c r="F202" s="90"/>
      <c r="G202" s="45"/>
      <c r="H202" s="45"/>
    </row>
    <row r="203" spans="1:9" ht="30" x14ac:dyDescent="0.3">
      <c r="A203" s="22"/>
      <c r="B203" s="23" t="s">
        <v>391</v>
      </c>
      <c r="C203" s="89">
        <f>C204+C205</f>
        <v>0</v>
      </c>
      <c r="D203" s="89">
        <f t="shared" ref="D203:H203" si="107">D204+D205</f>
        <v>0</v>
      </c>
      <c r="E203" s="89">
        <f t="shared" si="107"/>
        <v>0</v>
      </c>
      <c r="F203" s="89">
        <f t="shared" si="107"/>
        <v>0</v>
      </c>
      <c r="G203" s="89">
        <f t="shared" si="107"/>
        <v>0</v>
      </c>
      <c r="H203" s="89">
        <f t="shared" si="107"/>
        <v>0</v>
      </c>
    </row>
    <row r="204" spans="1:9" x14ac:dyDescent="0.3">
      <c r="A204" s="22"/>
      <c r="B204" s="23" t="s">
        <v>336</v>
      </c>
      <c r="C204" s="89"/>
      <c r="D204" s="90"/>
      <c r="E204" s="90"/>
      <c r="F204" s="90"/>
      <c r="G204" s="45"/>
      <c r="H204" s="45"/>
    </row>
    <row r="205" spans="1:9" ht="60" x14ac:dyDescent="0.3">
      <c r="A205" s="22"/>
      <c r="B205" s="23" t="s">
        <v>511</v>
      </c>
      <c r="C205" s="89"/>
      <c r="D205" s="90"/>
      <c r="E205" s="90"/>
      <c r="F205" s="90"/>
      <c r="G205" s="45"/>
      <c r="H205" s="45"/>
    </row>
    <row r="206" spans="1:9" s="19" customFormat="1" ht="30" x14ac:dyDescent="0.3">
      <c r="A206" s="22"/>
      <c r="B206" s="23" t="s">
        <v>392</v>
      </c>
      <c r="C206" s="89"/>
      <c r="D206" s="90"/>
      <c r="E206" s="90"/>
      <c r="F206" s="90"/>
      <c r="G206" s="45"/>
      <c r="H206" s="45"/>
    </row>
    <row r="207" spans="1:9" s="19" customFormat="1" ht="30" x14ac:dyDescent="0.3">
      <c r="A207" s="22"/>
      <c r="B207" s="23" t="s">
        <v>495</v>
      </c>
      <c r="C207" s="89"/>
      <c r="D207" s="90"/>
      <c r="E207" s="90"/>
      <c r="F207" s="90"/>
      <c r="G207" s="45"/>
      <c r="H207" s="45"/>
    </row>
    <row r="208" spans="1:9" s="19" customFormat="1" ht="60" x14ac:dyDescent="0.3">
      <c r="A208" s="22"/>
      <c r="B208" s="23" t="s">
        <v>511</v>
      </c>
      <c r="C208" s="89"/>
      <c r="D208" s="90"/>
      <c r="E208" s="90"/>
      <c r="F208" s="90"/>
      <c r="G208" s="45"/>
      <c r="H208" s="45"/>
    </row>
    <row r="209" spans="1:9" x14ac:dyDescent="0.3">
      <c r="A209" s="22"/>
      <c r="B209" s="24" t="s">
        <v>328</v>
      </c>
      <c r="C209" s="89"/>
      <c r="D209" s="90"/>
      <c r="E209" s="90"/>
      <c r="F209" s="90"/>
      <c r="G209" s="45">
        <v>-1514.31</v>
      </c>
      <c r="H209" s="45">
        <f t="shared" ref="H209:H211" si="108">G209-I209</f>
        <v>0</v>
      </c>
      <c r="I209" s="104">
        <v>-1514.31</v>
      </c>
    </row>
    <row r="210" spans="1:9" ht="16.5" customHeight="1" x14ac:dyDescent="0.3">
      <c r="A210" s="17" t="s">
        <v>402</v>
      </c>
      <c r="B210" s="44" t="s">
        <v>394</v>
      </c>
      <c r="C210" s="89">
        <f>+C211+C212+C213+C214</f>
        <v>0</v>
      </c>
      <c r="D210" s="89">
        <f t="shared" ref="D210:H210" si="109">+D211+D212+D213+D214</f>
        <v>1067000</v>
      </c>
      <c r="E210" s="89">
        <f t="shared" si="109"/>
        <v>1127000</v>
      </c>
      <c r="F210" s="89">
        <f t="shared" si="109"/>
        <v>583000</v>
      </c>
      <c r="G210" s="89">
        <f t="shared" si="109"/>
        <v>578873.43999999994</v>
      </c>
      <c r="H210" s="89">
        <f t="shared" si="109"/>
        <v>114490.99999999994</v>
      </c>
    </row>
    <row r="211" spans="1:9" ht="16.5" customHeight="1" x14ac:dyDescent="0.3">
      <c r="A211" s="17"/>
      <c r="B211" s="42" t="s">
        <v>378</v>
      </c>
      <c r="C211" s="89"/>
      <c r="D211" s="90">
        <v>1067000</v>
      </c>
      <c r="E211" s="90">
        <v>1127000</v>
      </c>
      <c r="F211" s="90">
        <v>583000</v>
      </c>
      <c r="G211" s="45">
        <v>578873.43999999994</v>
      </c>
      <c r="H211" s="45">
        <f t="shared" si="108"/>
        <v>114490.99999999994</v>
      </c>
      <c r="I211" s="104">
        <v>464382.44</v>
      </c>
    </row>
    <row r="212" spans="1:9" ht="16.5" customHeight="1" x14ac:dyDescent="0.3">
      <c r="A212" s="22"/>
      <c r="B212" s="42" t="s">
        <v>386</v>
      </c>
      <c r="C212" s="89"/>
      <c r="D212" s="90"/>
      <c r="E212" s="90"/>
      <c r="F212" s="90"/>
      <c r="G212" s="45"/>
      <c r="H212" s="45"/>
    </row>
    <row r="213" spans="1:9" ht="30" x14ac:dyDescent="0.3">
      <c r="A213" s="22"/>
      <c r="B213" s="42" t="s">
        <v>495</v>
      </c>
      <c r="C213" s="89"/>
      <c r="D213" s="90"/>
      <c r="E213" s="90"/>
      <c r="F213" s="90"/>
      <c r="G213" s="45"/>
      <c r="H213" s="45"/>
    </row>
    <row r="214" spans="1:9" ht="60" x14ac:dyDescent="0.3">
      <c r="A214" s="22"/>
      <c r="B214" s="42" t="s">
        <v>511</v>
      </c>
      <c r="C214" s="89"/>
      <c r="D214" s="90"/>
      <c r="E214" s="90"/>
      <c r="F214" s="90"/>
      <c r="G214" s="45"/>
      <c r="H214" s="45"/>
    </row>
    <row r="215" spans="1:9" ht="16.5" customHeight="1" x14ac:dyDescent="0.3">
      <c r="A215" s="22"/>
      <c r="B215" s="24" t="s">
        <v>328</v>
      </c>
      <c r="C215" s="89"/>
      <c r="D215" s="90"/>
      <c r="E215" s="90"/>
      <c r="F215" s="90"/>
      <c r="G215" s="45">
        <v>-639</v>
      </c>
      <c r="H215" s="45">
        <f t="shared" ref="H215:H217" si="110">G215-I215</f>
        <v>-639</v>
      </c>
      <c r="I215" s="5">
        <v>0</v>
      </c>
    </row>
    <row r="216" spans="1:9" ht="16.5" customHeight="1" x14ac:dyDescent="0.3">
      <c r="A216" s="17" t="s">
        <v>405</v>
      </c>
      <c r="B216" s="24" t="s">
        <v>396</v>
      </c>
      <c r="C216" s="89">
        <f>C217+C218</f>
        <v>0</v>
      </c>
      <c r="D216" s="89">
        <f t="shared" ref="D216:H216" si="111">D217+D218</f>
        <v>242000</v>
      </c>
      <c r="E216" s="89">
        <f t="shared" si="111"/>
        <v>262000</v>
      </c>
      <c r="F216" s="89">
        <f t="shared" si="111"/>
        <v>123000</v>
      </c>
      <c r="G216" s="89">
        <f t="shared" si="111"/>
        <v>122059.44</v>
      </c>
      <c r="H216" s="89">
        <f t="shared" si="111"/>
        <v>22000.559999999998</v>
      </c>
    </row>
    <row r="217" spans="1:9" ht="16.5" customHeight="1" x14ac:dyDescent="0.3">
      <c r="A217" s="17"/>
      <c r="B217" s="24" t="s">
        <v>336</v>
      </c>
      <c r="C217" s="89"/>
      <c r="D217" s="90">
        <v>242000</v>
      </c>
      <c r="E217" s="90">
        <v>262000</v>
      </c>
      <c r="F217" s="90">
        <v>123000</v>
      </c>
      <c r="G217" s="96">
        <v>122059.44</v>
      </c>
      <c r="H217" s="45">
        <f t="shared" si="110"/>
        <v>22000.559999999998</v>
      </c>
      <c r="I217" s="107">
        <v>100058.88</v>
      </c>
    </row>
    <row r="218" spans="1:9" ht="16.5" customHeight="1" x14ac:dyDescent="0.3">
      <c r="A218" s="17"/>
      <c r="B218" s="24" t="s">
        <v>511</v>
      </c>
      <c r="C218" s="89"/>
      <c r="D218" s="90"/>
      <c r="E218" s="90"/>
      <c r="F218" s="90"/>
      <c r="G218" s="96"/>
      <c r="H218" s="96"/>
    </row>
    <row r="219" spans="1:9" ht="16.5" customHeight="1" x14ac:dyDescent="0.3">
      <c r="A219" s="17"/>
      <c r="B219" s="24" t="s">
        <v>328</v>
      </c>
      <c r="C219" s="89"/>
      <c r="D219" s="90"/>
      <c r="E219" s="90"/>
      <c r="F219" s="90"/>
      <c r="G219" s="96"/>
      <c r="H219" s="96"/>
    </row>
    <row r="220" spans="1:9" ht="16.5" customHeight="1" x14ac:dyDescent="0.3">
      <c r="A220" s="17" t="s">
        <v>407</v>
      </c>
      <c r="B220" s="20" t="s">
        <v>398</v>
      </c>
      <c r="C220" s="88">
        <f t="shared" ref="C220" si="112">+C221+C234</f>
        <v>0</v>
      </c>
      <c r="D220" s="88">
        <f t="shared" ref="D220:H220" si="113">+D221+D234</f>
        <v>104029700</v>
      </c>
      <c r="E220" s="88">
        <f t="shared" si="113"/>
        <v>104273270</v>
      </c>
      <c r="F220" s="88">
        <f t="shared" si="113"/>
        <v>59021770</v>
      </c>
      <c r="G220" s="88">
        <f t="shared" si="113"/>
        <v>59021000</v>
      </c>
      <c r="H220" s="88">
        <f t="shared" si="113"/>
        <v>10400000</v>
      </c>
    </row>
    <row r="221" spans="1:9" ht="16.5" customHeight="1" x14ac:dyDescent="0.3">
      <c r="A221" s="22" t="s">
        <v>409</v>
      </c>
      <c r="B221" s="20" t="s">
        <v>399</v>
      </c>
      <c r="C221" s="89">
        <f>C222+C228+C225+C229+C223+C224+C232</f>
        <v>0</v>
      </c>
      <c r="D221" s="89">
        <f t="shared" ref="D221:H221" si="114">D222+D228+D225+D229+D223+D224+D232</f>
        <v>104029700</v>
      </c>
      <c r="E221" s="89">
        <f t="shared" si="114"/>
        <v>104273270</v>
      </c>
      <c r="F221" s="89">
        <f t="shared" si="114"/>
        <v>59021770</v>
      </c>
      <c r="G221" s="89">
        <f t="shared" si="114"/>
        <v>59021000</v>
      </c>
      <c r="H221" s="89">
        <f t="shared" si="114"/>
        <v>10400000</v>
      </c>
    </row>
    <row r="222" spans="1:9" x14ac:dyDescent="0.3">
      <c r="A222" s="22"/>
      <c r="B222" s="23" t="s">
        <v>336</v>
      </c>
      <c r="C222" s="89"/>
      <c r="D222" s="90">
        <v>104028930</v>
      </c>
      <c r="E222" s="90">
        <v>104272500</v>
      </c>
      <c r="F222" s="90">
        <v>59021000</v>
      </c>
      <c r="G222" s="45">
        <v>59020440</v>
      </c>
      <c r="H222" s="45">
        <f t="shared" ref="H222" si="115">G222-I222</f>
        <v>10399440</v>
      </c>
      <c r="I222" s="104">
        <v>48621000</v>
      </c>
    </row>
    <row r="223" spans="1:9" ht="30" x14ac:dyDescent="0.3">
      <c r="A223" s="22"/>
      <c r="B223" s="23" t="s">
        <v>495</v>
      </c>
      <c r="C223" s="89"/>
      <c r="D223" s="90"/>
      <c r="E223" s="90"/>
      <c r="F223" s="90"/>
      <c r="G223" s="45"/>
      <c r="H223" s="45"/>
    </row>
    <row r="224" spans="1:9" ht="60" x14ac:dyDescent="0.3">
      <c r="A224" s="22"/>
      <c r="B224" s="23" t="s">
        <v>511</v>
      </c>
      <c r="C224" s="89"/>
      <c r="D224" s="90">
        <v>770</v>
      </c>
      <c r="E224" s="90">
        <v>770</v>
      </c>
      <c r="F224" s="90">
        <v>770</v>
      </c>
      <c r="G224" s="45">
        <v>560</v>
      </c>
      <c r="H224" s="45">
        <v>560</v>
      </c>
    </row>
    <row r="225" spans="1:9" ht="45" x14ac:dyDescent="0.3">
      <c r="A225" s="22"/>
      <c r="B225" s="23" t="s">
        <v>400</v>
      </c>
      <c r="C225" s="89">
        <f>C226+C227</f>
        <v>0</v>
      </c>
      <c r="D225" s="89">
        <f t="shared" ref="D225:H225" si="116">D226+D227</f>
        <v>0</v>
      </c>
      <c r="E225" s="89">
        <f t="shared" si="116"/>
        <v>0</v>
      </c>
      <c r="F225" s="89">
        <f t="shared" si="116"/>
        <v>0</v>
      </c>
      <c r="G225" s="89">
        <f t="shared" si="116"/>
        <v>0</v>
      </c>
      <c r="H225" s="89">
        <f t="shared" si="116"/>
        <v>0</v>
      </c>
    </row>
    <row r="226" spans="1:9" x14ac:dyDescent="0.3">
      <c r="A226" s="22"/>
      <c r="B226" s="23" t="s">
        <v>513</v>
      </c>
      <c r="C226" s="89"/>
      <c r="D226" s="90"/>
      <c r="E226" s="90"/>
      <c r="F226" s="90"/>
      <c r="G226" s="45"/>
      <c r="H226" s="45"/>
    </row>
    <row r="227" spans="1:9" ht="60" x14ac:dyDescent="0.3">
      <c r="A227" s="22"/>
      <c r="B227" s="23" t="s">
        <v>511</v>
      </c>
      <c r="C227" s="89"/>
      <c r="D227" s="90"/>
      <c r="E227" s="90"/>
      <c r="F227" s="90"/>
      <c r="G227" s="45"/>
      <c r="H227" s="45"/>
    </row>
    <row r="228" spans="1:9" ht="30" x14ac:dyDescent="0.3">
      <c r="A228" s="22"/>
      <c r="B228" s="23" t="s">
        <v>401</v>
      </c>
      <c r="C228" s="89"/>
      <c r="D228" s="90"/>
      <c r="E228" s="90"/>
      <c r="F228" s="90"/>
      <c r="G228" s="96"/>
      <c r="H228" s="96"/>
    </row>
    <row r="229" spans="1:9" x14ac:dyDescent="0.3">
      <c r="A229" s="22"/>
      <c r="B229" s="47" t="s">
        <v>403</v>
      </c>
      <c r="C229" s="89">
        <f>C230+C231</f>
        <v>0</v>
      </c>
      <c r="D229" s="89">
        <f t="shared" ref="D229:H229" si="117">D230+D231</f>
        <v>0</v>
      </c>
      <c r="E229" s="89">
        <f t="shared" si="117"/>
        <v>0</v>
      </c>
      <c r="F229" s="89">
        <f t="shared" si="117"/>
        <v>0</v>
      </c>
      <c r="G229" s="89">
        <f t="shared" si="117"/>
        <v>0</v>
      </c>
      <c r="H229" s="89">
        <f t="shared" si="117"/>
        <v>0</v>
      </c>
    </row>
    <row r="230" spans="1:9" x14ac:dyDescent="0.3">
      <c r="A230" s="22"/>
      <c r="B230" s="47" t="s">
        <v>513</v>
      </c>
      <c r="C230" s="89"/>
      <c r="D230" s="90"/>
      <c r="E230" s="90"/>
      <c r="F230" s="90"/>
      <c r="G230" s="45"/>
      <c r="H230" s="45"/>
    </row>
    <row r="231" spans="1:9" ht="60" x14ac:dyDescent="0.3">
      <c r="A231" s="22"/>
      <c r="B231" s="47" t="s">
        <v>511</v>
      </c>
      <c r="C231" s="89"/>
      <c r="D231" s="90"/>
      <c r="E231" s="90"/>
      <c r="F231" s="90"/>
      <c r="G231" s="45"/>
      <c r="H231" s="45"/>
    </row>
    <row r="232" spans="1:9" ht="30" x14ac:dyDescent="0.3">
      <c r="A232" s="22"/>
      <c r="B232" s="47" t="s">
        <v>516</v>
      </c>
      <c r="C232" s="89"/>
      <c r="D232" s="90"/>
      <c r="E232" s="90"/>
      <c r="F232" s="90"/>
      <c r="G232" s="45"/>
      <c r="H232" s="45"/>
    </row>
    <row r="233" spans="1:9" x14ac:dyDescent="0.3">
      <c r="A233" s="22"/>
      <c r="B233" s="24" t="s">
        <v>328</v>
      </c>
      <c r="C233" s="89"/>
      <c r="D233" s="90"/>
      <c r="E233" s="90"/>
      <c r="F233" s="90"/>
      <c r="G233" s="45">
        <v>-61181.68</v>
      </c>
      <c r="H233" s="45">
        <f t="shared" ref="H233" si="118">G233-I233</f>
        <v>-3901.4499999999971</v>
      </c>
      <c r="I233" s="104">
        <v>-57280.23</v>
      </c>
    </row>
    <row r="234" spans="1:9" ht="16.5" customHeight="1" x14ac:dyDescent="0.3">
      <c r="A234" s="22" t="s">
        <v>413</v>
      </c>
      <c r="B234" s="20" t="s">
        <v>404</v>
      </c>
      <c r="C234" s="89">
        <f>C235+C236+C237</f>
        <v>0</v>
      </c>
      <c r="D234" s="89">
        <f t="shared" ref="D234:H234" si="119">D235+D236+D237</f>
        <v>0</v>
      </c>
      <c r="E234" s="89">
        <f t="shared" si="119"/>
        <v>0</v>
      </c>
      <c r="F234" s="89">
        <f t="shared" si="119"/>
        <v>0</v>
      </c>
      <c r="G234" s="89">
        <f t="shared" si="119"/>
        <v>0</v>
      </c>
      <c r="H234" s="89">
        <f t="shared" si="119"/>
        <v>0</v>
      </c>
    </row>
    <row r="235" spans="1:9" ht="16.5" customHeight="1" x14ac:dyDescent="0.3">
      <c r="A235" s="22"/>
      <c r="B235" s="23" t="s">
        <v>336</v>
      </c>
      <c r="C235" s="89"/>
      <c r="D235" s="90"/>
      <c r="E235" s="90"/>
      <c r="F235" s="90"/>
      <c r="G235" s="45"/>
      <c r="H235" s="45"/>
    </row>
    <row r="236" spans="1:9" ht="16.5" customHeight="1" x14ac:dyDescent="0.3">
      <c r="A236" s="22"/>
      <c r="B236" s="48" t="s">
        <v>406</v>
      </c>
      <c r="C236" s="89"/>
      <c r="D236" s="90"/>
      <c r="E236" s="90"/>
      <c r="F236" s="90"/>
      <c r="G236" s="45"/>
      <c r="H236" s="45"/>
    </row>
    <row r="237" spans="1:9" ht="60" x14ac:dyDescent="0.3">
      <c r="A237" s="22"/>
      <c r="B237" s="48" t="s">
        <v>511</v>
      </c>
      <c r="C237" s="89"/>
      <c r="D237" s="90"/>
      <c r="E237" s="90"/>
      <c r="F237" s="90"/>
      <c r="G237" s="45"/>
      <c r="H237" s="45"/>
    </row>
    <row r="238" spans="1:9" ht="16.5" customHeight="1" x14ac:dyDescent="0.3">
      <c r="A238" s="22"/>
      <c r="B238" s="24" t="s">
        <v>328</v>
      </c>
      <c r="C238" s="89"/>
      <c r="D238" s="90"/>
      <c r="E238" s="90"/>
      <c r="F238" s="90"/>
      <c r="G238" s="45"/>
      <c r="H238" s="45"/>
    </row>
    <row r="239" spans="1:9" ht="16.5" customHeight="1" x14ac:dyDescent="0.3">
      <c r="A239" s="17" t="s">
        <v>416</v>
      </c>
      <c r="B239" s="24" t="s">
        <v>408</v>
      </c>
      <c r="C239" s="89"/>
      <c r="D239" s="90">
        <v>115000</v>
      </c>
      <c r="E239" s="90">
        <v>116000</v>
      </c>
      <c r="F239" s="90">
        <v>56600</v>
      </c>
      <c r="G239" s="45">
        <v>56520</v>
      </c>
      <c r="H239" s="45">
        <f t="shared" ref="H239:H242" si="120">G239-I239</f>
        <v>7960</v>
      </c>
      <c r="I239" s="104">
        <v>48560</v>
      </c>
    </row>
    <row r="240" spans="1:9" ht="16.5" customHeight="1" x14ac:dyDescent="0.3">
      <c r="A240" s="17"/>
      <c r="B240" s="24" t="s">
        <v>328</v>
      </c>
      <c r="C240" s="89"/>
      <c r="D240" s="90"/>
      <c r="E240" s="90"/>
      <c r="F240" s="90"/>
      <c r="G240" s="45">
        <v>-1320</v>
      </c>
      <c r="H240" s="45">
        <f t="shared" si="120"/>
        <v>0</v>
      </c>
      <c r="I240" s="5">
        <v>-1320</v>
      </c>
    </row>
    <row r="241" spans="1:9" ht="16.5" customHeight="1" x14ac:dyDescent="0.3">
      <c r="A241" s="17" t="s">
        <v>417</v>
      </c>
      <c r="B241" s="24" t="s">
        <v>410</v>
      </c>
      <c r="C241" s="89"/>
      <c r="D241" s="90">
        <v>4294800</v>
      </c>
      <c r="E241" s="90">
        <v>4294800</v>
      </c>
      <c r="F241" s="90">
        <v>4294800</v>
      </c>
      <c r="G241" s="45">
        <v>4294783.38</v>
      </c>
      <c r="H241" s="45">
        <f t="shared" si="120"/>
        <v>219005.81999999983</v>
      </c>
      <c r="I241" s="104">
        <v>4075777.56</v>
      </c>
    </row>
    <row r="242" spans="1:9" ht="16.5" customHeight="1" x14ac:dyDescent="0.3">
      <c r="A242" s="17"/>
      <c r="B242" s="24" t="s">
        <v>328</v>
      </c>
      <c r="C242" s="89"/>
      <c r="D242" s="90"/>
      <c r="E242" s="90"/>
      <c r="F242" s="90"/>
      <c r="G242" s="45">
        <v>-21849.27</v>
      </c>
      <c r="H242" s="45">
        <f t="shared" si="120"/>
        <v>-2005.0699999999997</v>
      </c>
      <c r="I242" s="104">
        <v>-19844.2</v>
      </c>
    </row>
    <row r="243" spans="1:9" x14ac:dyDescent="0.3">
      <c r="A243" s="17"/>
      <c r="B243" s="20" t="s">
        <v>411</v>
      </c>
      <c r="C243" s="89">
        <f t="shared" ref="C243:H243" si="121">C88+C106+C140+C166+C170+C174+C185+C191+C196+C209+C215+C219+C233+C238+C240+C242</f>
        <v>0</v>
      </c>
      <c r="D243" s="89">
        <f t="shared" si="121"/>
        <v>0</v>
      </c>
      <c r="E243" s="89">
        <f t="shared" si="121"/>
        <v>0</v>
      </c>
      <c r="F243" s="89">
        <f t="shared" si="121"/>
        <v>0</v>
      </c>
      <c r="G243" s="89">
        <f t="shared" si="121"/>
        <v>-4165930.89</v>
      </c>
      <c r="H243" s="89">
        <f t="shared" si="121"/>
        <v>-326746.29000000004</v>
      </c>
    </row>
    <row r="244" spans="1:9" ht="30" x14ac:dyDescent="0.3">
      <c r="A244" s="17" t="s">
        <v>208</v>
      </c>
      <c r="B244" s="20" t="s">
        <v>193</v>
      </c>
      <c r="C244" s="89">
        <f t="shared" ref="C244:H244" si="122">C245</f>
        <v>0</v>
      </c>
      <c r="D244" s="89">
        <f t="shared" si="122"/>
        <v>125769000</v>
      </c>
      <c r="E244" s="89">
        <f t="shared" si="122"/>
        <v>125769000</v>
      </c>
      <c r="F244" s="89">
        <f t="shared" si="122"/>
        <v>67830970</v>
      </c>
      <c r="G244" s="89">
        <f t="shared" si="122"/>
        <v>67471725</v>
      </c>
      <c r="H244" s="89">
        <f t="shared" si="122"/>
        <v>10764256</v>
      </c>
    </row>
    <row r="245" spans="1:9" x14ac:dyDescent="0.3">
      <c r="A245" s="17" t="s">
        <v>420</v>
      </c>
      <c r="B245" s="20" t="s">
        <v>412</v>
      </c>
      <c r="C245" s="89">
        <f t="shared" ref="C245:H245" si="123">C246+C256</f>
        <v>0</v>
      </c>
      <c r="D245" s="89">
        <f t="shared" si="123"/>
        <v>125769000</v>
      </c>
      <c r="E245" s="89">
        <f t="shared" si="123"/>
        <v>125769000</v>
      </c>
      <c r="F245" s="89">
        <f t="shared" si="123"/>
        <v>67830970</v>
      </c>
      <c r="G245" s="89">
        <f t="shared" si="123"/>
        <v>67471725</v>
      </c>
      <c r="H245" s="89">
        <f t="shared" si="123"/>
        <v>10764256</v>
      </c>
    </row>
    <row r="246" spans="1:9" ht="30" x14ac:dyDescent="0.3">
      <c r="A246" s="17" t="s">
        <v>422</v>
      </c>
      <c r="B246" s="20" t="s">
        <v>414</v>
      </c>
      <c r="C246" s="89">
        <f>C247+C250+C248+C249+C254+C255</f>
        <v>0</v>
      </c>
      <c r="D246" s="89">
        <f t="shared" ref="D246:H246" si="124">D247+D250+D248+D249+D254+D255</f>
        <v>125769000</v>
      </c>
      <c r="E246" s="89">
        <f t="shared" si="124"/>
        <v>125769000</v>
      </c>
      <c r="F246" s="89">
        <f t="shared" si="124"/>
        <v>67830970</v>
      </c>
      <c r="G246" s="89">
        <f t="shared" si="124"/>
        <v>67471725</v>
      </c>
      <c r="H246" s="89">
        <f t="shared" si="124"/>
        <v>10764256</v>
      </c>
    </row>
    <row r="247" spans="1:9" ht="30" x14ac:dyDescent="0.3">
      <c r="A247" s="17"/>
      <c r="B247" s="24" t="s">
        <v>483</v>
      </c>
      <c r="C247" s="89"/>
      <c r="D247" s="90">
        <v>115740000</v>
      </c>
      <c r="E247" s="90">
        <v>115740000</v>
      </c>
      <c r="F247" s="90">
        <v>62113000</v>
      </c>
      <c r="G247" s="89">
        <v>62059050</v>
      </c>
      <c r="H247" s="45">
        <f t="shared" ref="H247:H255" si="125">G247-I247</f>
        <v>9890613</v>
      </c>
      <c r="I247" s="109">
        <v>52168437</v>
      </c>
    </row>
    <row r="248" spans="1:9" ht="30" x14ac:dyDescent="0.3">
      <c r="A248" s="17"/>
      <c r="B248" s="24" t="s">
        <v>484</v>
      </c>
      <c r="C248" s="89"/>
      <c r="D248" s="90">
        <v>610000</v>
      </c>
      <c r="E248" s="90">
        <v>610000</v>
      </c>
      <c r="F248" s="90">
        <v>364390</v>
      </c>
      <c r="G248" s="89">
        <v>364306</v>
      </c>
      <c r="H248" s="45">
        <f t="shared" si="125"/>
        <v>64822</v>
      </c>
      <c r="I248" s="109">
        <v>299484</v>
      </c>
    </row>
    <row r="249" spans="1:9" ht="30" x14ac:dyDescent="0.3">
      <c r="A249" s="17"/>
      <c r="B249" s="24" t="s">
        <v>485</v>
      </c>
      <c r="C249" s="89"/>
      <c r="D249" s="90">
        <v>290000</v>
      </c>
      <c r="E249" s="90">
        <v>290000</v>
      </c>
      <c r="F249" s="90">
        <v>172000</v>
      </c>
      <c r="G249" s="89">
        <v>162435</v>
      </c>
      <c r="H249" s="45">
        <f t="shared" si="125"/>
        <v>26076</v>
      </c>
      <c r="I249" s="109">
        <v>136359</v>
      </c>
    </row>
    <row r="250" spans="1:9" ht="45" x14ac:dyDescent="0.3">
      <c r="A250" s="17"/>
      <c r="B250" s="102" t="s">
        <v>486</v>
      </c>
      <c r="C250" s="89">
        <f>C251+C252+C253</f>
        <v>0</v>
      </c>
      <c r="D250" s="89">
        <f t="shared" ref="D250:H250" si="126">D251+D252+D253</f>
        <v>8249000</v>
      </c>
      <c r="E250" s="89">
        <f t="shared" si="126"/>
        <v>8249000</v>
      </c>
      <c r="F250" s="89">
        <f t="shared" si="126"/>
        <v>4900580</v>
      </c>
      <c r="G250" s="89">
        <f t="shared" si="126"/>
        <v>4820584</v>
      </c>
      <c r="H250" s="89">
        <f t="shared" si="126"/>
        <v>782745</v>
      </c>
    </row>
    <row r="251" spans="1:9" ht="75" x14ac:dyDescent="0.3">
      <c r="A251" s="17"/>
      <c r="B251" s="24" t="s">
        <v>415</v>
      </c>
      <c r="C251" s="89"/>
      <c r="D251" s="90">
        <v>3800000</v>
      </c>
      <c r="E251" s="90">
        <v>3800000</v>
      </c>
      <c r="F251" s="90">
        <v>2300220</v>
      </c>
      <c r="G251" s="89">
        <v>2278874</v>
      </c>
      <c r="H251" s="45">
        <f t="shared" si="125"/>
        <v>345193</v>
      </c>
      <c r="I251" s="109">
        <v>1933681</v>
      </c>
    </row>
    <row r="252" spans="1:9" ht="75" x14ac:dyDescent="0.3">
      <c r="A252" s="17"/>
      <c r="B252" s="24" t="s">
        <v>507</v>
      </c>
      <c r="C252" s="89"/>
      <c r="D252" s="90">
        <v>3120000</v>
      </c>
      <c r="E252" s="90">
        <v>3120000</v>
      </c>
      <c r="F252" s="90">
        <v>1927360</v>
      </c>
      <c r="G252" s="89">
        <v>1927266</v>
      </c>
      <c r="H252" s="89">
        <f t="shared" si="125"/>
        <v>336045</v>
      </c>
      <c r="I252" s="109">
        <v>1591221</v>
      </c>
    </row>
    <row r="253" spans="1:9" ht="60" x14ac:dyDescent="0.3">
      <c r="A253" s="17"/>
      <c r="B253" s="24" t="s">
        <v>506</v>
      </c>
      <c r="C253" s="89"/>
      <c r="D253" s="90">
        <v>1329000</v>
      </c>
      <c r="E253" s="90">
        <v>1329000</v>
      </c>
      <c r="F253" s="90">
        <v>673000</v>
      </c>
      <c r="G253" s="89">
        <v>614444</v>
      </c>
      <c r="H253" s="89">
        <f t="shared" si="125"/>
        <v>101507</v>
      </c>
      <c r="I253" s="109">
        <v>512937</v>
      </c>
    </row>
    <row r="254" spans="1:9" ht="45" x14ac:dyDescent="0.3">
      <c r="A254" s="17"/>
      <c r="B254" s="24" t="s">
        <v>487</v>
      </c>
      <c r="C254" s="89"/>
      <c r="D254" s="90"/>
      <c r="E254" s="90"/>
      <c r="F254" s="90"/>
      <c r="G254" s="89"/>
      <c r="H254" s="89"/>
    </row>
    <row r="255" spans="1:9" ht="45" x14ac:dyDescent="0.3">
      <c r="A255" s="17"/>
      <c r="B255" s="24" t="s">
        <v>504</v>
      </c>
      <c r="C255" s="89"/>
      <c r="D255" s="90">
        <v>880000</v>
      </c>
      <c r="E255" s="90">
        <v>880000</v>
      </c>
      <c r="F255" s="90">
        <v>281000</v>
      </c>
      <c r="G255" s="89">
        <v>65350</v>
      </c>
      <c r="H255" s="89">
        <f t="shared" si="125"/>
        <v>0</v>
      </c>
      <c r="I255" s="5">
        <v>65350</v>
      </c>
    </row>
    <row r="256" spans="1:9" x14ac:dyDescent="0.3">
      <c r="A256" s="17" t="s">
        <v>428</v>
      </c>
      <c r="B256" s="20" t="s">
        <v>488</v>
      </c>
      <c r="C256" s="89">
        <f>C257+C258</f>
        <v>0</v>
      </c>
      <c r="D256" s="89">
        <f t="shared" ref="D256:H256" si="127">D257+D258</f>
        <v>0</v>
      </c>
      <c r="E256" s="89">
        <f t="shared" si="127"/>
        <v>0</v>
      </c>
      <c r="F256" s="89">
        <f t="shared" si="127"/>
        <v>0</v>
      </c>
      <c r="G256" s="89">
        <f t="shared" si="127"/>
        <v>0</v>
      </c>
      <c r="H256" s="89">
        <f t="shared" si="127"/>
        <v>0</v>
      </c>
    </row>
    <row r="257" spans="1:9" ht="45" x14ac:dyDescent="0.3">
      <c r="A257" s="17"/>
      <c r="B257" s="24" t="s">
        <v>489</v>
      </c>
      <c r="C257" s="89"/>
      <c r="D257" s="90"/>
      <c r="E257" s="90"/>
      <c r="F257" s="90"/>
      <c r="G257" s="89"/>
      <c r="H257" s="89"/>
    </row>
    <row r="258" spans="1:9" ht="30" x14ac:dyDescent="0.3">
      <c r="A258" s="17"/>
      <c r="B258" s="24" t="s">
        <v>490</v>
      </c>
      <c r="C258" s="89"/>
      <c r="D258" s="90"/>
      <c r="E258" s="90"/>
      <c r="F258" s="90"/>
      <c r="G258" s="89"/>
      <c r="H258" s="89"/>
    </row>
    <row r="259" spans="1:9" x14ac:dyDescent="0.3">
      <c r="A259" s="17" t="s">
        <v>430</v>
      </c>
      <c r="B259" s="49" t="s">
        <v>418</v>
      </c>
      <c r="C259" s="93">
        <f>+C260</f>
        <v>0</v>
      </c>
      <c r="D259" s="93">
        <f t="shared" ref="D259:H261" si="128">+D260</f>
        <v>14444000</v>
      </c>
      <c r="E259" s="93">
        <f t="shared" si="128"/>
        <v>14444000</v>
      </c>
      <c r="F259" s="93">
        <f t="shared" si="128"/>
        <v>12714000</v>
      </c>
      <c r="G259" s="93">
        <f t="shared" si="128"/>
        <v>12664165.380000001</v>
      </c>
      <c r="H259" s="93">
        <f t="shared" si="128"/>
        <v>1603038</v>
      </c>
    </row>
    <row r="260" spans="1:9" ht="16.5" customHeight="1" x14ac:dyDescent="0.3">
      <c r="A260" s="17" t="s">
        <v>432</v>
      </c>
      <c r="B260" s="49" t="s">
        <v>189</v>
      </c>
      <c r="C260" s="93">
        <f>+C261</f>
        <v>0</v>
      </c>
      <c r="D260" s="93">
        <f t="shared" si="128"/>
        <v>14444000</v>
      </c>
      <c r="E260" s="93">
        <f t="shared" si="128"/>
        <v>14444000</v>
      </c>
      <c r="F260" s="93">
        <f t="shared" si="128"/>
        <v>12714000</v>
      </c>
      <c r="G260" s="93">
        <f t="shared" si="128"/>
        <v>12664165.380000001</v>
      </c>
      <c r="H260" s="93">
        <f t="shared" si="128"/>
        <v>1603038</v>
      </c>
    </row>
    <row r="261" spans="1:9" ht="16.5" customHeight="1" x14ac:dyDescent="0.3">
      <c r="A261" s="17" t="s">
        <v>434</v>
      </c>
      <c r="B261" s="20" t="s">
        <v>419</v>
      </c>
      <c r="C261" s="93">
        <f>+C262</f>
        <v>0</v>
      </c>
      <c r="D261" s="93">
        <f t="shared" si="128"/>
        <v>14444000</v>
      </c>
      <c r="E261" s="93">
        <f t="shared" si="128"/>
        <v>14444000</v>
      </c>
      <c r="F261" s="93">
        <f t="shared" si="128"/>
        <v>12714000</v>
      </c>
      <c r="G261" s="93">
        <f t="shared" si="128"/>
        <v>12664165.380000001</v>
      </c>
      <c r="H261" s="93">
        <f t="shared" si="128"/>
        <v>1603038</v>
      </c>
    </row>
    <row r="262" spans="1:9" ht="16.5" customHeight="1" x14ac:dyDescent="0.3">
      <c r="A262" s="22" t="s">
        <v>436</v>
      </c>
      <c r="B262" s="49" t="s">
        <v>421</v>
      </c>
      <c r="C262" s="88">
        <f t="shared" ref="C262:H262" si="129">C263</f>
        <v>0</v>
      </c>
      <c r="D262" s="88">
        <f t="shared" si="129"/>
        <v>14444000</v>
      </c>
      <c r="E262" s="88">
        <f t="shared" si="129"/>
        <v>14444000</v>
      </c>
      <c r="F262" s="88">
        <f t="shared" si="129"/>
        <v>12714000</v>
      </c>
      <c r="G262" s="88">
        <f t="shared" si="129"/>
        <v>12664165.380000001</v>
      </c>
      <c r="H262" s="88">
        <f t="shared" si="129"/>
        <v>1603038</v>
      </c>
    </row>
    <row r="263" spans="1:9" ht="16.5" customHeight="1" x14ac:dyDescent="0.3">
      <c r="A263" s="22" t="s">
        <v>438</v>
      </c>
      <c r="B263" s="49" t="s">
        <v>423</v>
      </c>
      <c r="C263" s="88">
        <f t="shared" ref="C263:H263" si="130">C265+C266+C267</f>
        <v>0</v>
      </c>
      <c r="D263" s="88">
        <f t="shared" si="130"/>
        <v>14444000</v>
      </c>
      <c r="E263" s="88">
        <f t="shared" si="130"/>
        <v>14444000</v>
      </c>
      <c r="F263" s="88">
        <f t="shared" si="130"/>
        <v>12714000</v>
      </c>
      <c r="G263" s="88">
        <f t="shared" si="130"/>
        <v>12664165.380000001</v>
      </c>
      <c r="H263" s="88">
        <f t="shared" si="130"/>
        <v>1603038</v>
      </c>
    </row>
    <row r="264" spans="1:9" ht="16.5" customHeight="1" x14ac:dyDescent="0.3">
      <c r="A264" s="17" t="s">
        <v>440</v>
      </c>
      <c r="B264" s="49" t="s">
        <v>424</v>
      </c>
      <c r="C264" s="88">
        <f t="shared" ref="C264:H264" si="131">C265</f>
        <v>0</v>
      </c>
      <c r="D264" s="88">
        <f t="shared" si="131"/>
        <v>10832000</v>
      </c>
      <c r="E264" s="88">
        <f t="shared" si="131"/>
        <v>10832000</v>
      </c>
      <c r="F264" s="88">
        <f t="shared" si="131"/>
        <v>9524000</v>
      </c>
      <c r="G264" s="88">
        <f t="shared" si="131"/>
        <v>9523999</v>
      </c>
      <c r="H264" s="88">
        <f t="shared" si="131"/>
        <v>953055</v>
      </c>
    </row>
    <row r="265" spans="1:9" ht="16.5" customHeight="1" x14ac:dyDescent="0.3">
      <c r="A265" s="22" t="s">
        <v>442</v>
      </c>
      <c r="B265" s="50" t="s">
        <v>425</v>
      </c>
      <c r="C265" s="89"/>
      <c r="D265" s="90">
        <v>10832000</v>
      </c>
      <c r="E265" s="90">
        <v>10832000</v>
      </c>
      <c r="F265" s="90">
        <v>9524000</v>
      </c>
      <c r="G265" s="45">
        <v>9523999</v>
      </c>
      <c r="H265" s="45">
        <f t="shared" ref="H265:H267" si="132">G265-I265</f>
        <v>953055</v>
      </c>
      <c r="I265" s="104">
        <v>8570944</v>
      </c>
    </row>
    <row r="266" spans="1:9" ht="16.5" customHeight="1" x14ac:dyDescent="0.3">
      <c r="A266" s="22" t="s">
        <v>443</v>
      </c>
      <c r="B266" s="50" t="s">
        <v>426</v>
      </c>
      <c r="C266" s="89"/>
      <c r="D266" s="90">
        <v>3612000</v>
      </c>
      <c r="E266" s="90">
        <v>3612000</v>
      </c>
      <c r="F266" s="90">
        <v>3190000</v>
      </c>
      <c r="G266" s="45">
        <v>3189975</v>
      </c>
      <c r="H266" s="45">
        <f t="shared" si="132"/>
        <v>649983</v>
      </c>
      <c r="I266" s="104">
        <v>2539992</v>
      </c>
    </row>
    <row r="267" spans="1:9" ht="16.5" customHeight="1" x14ac:dyDescent="0.3">
      <c r="A267" s="22"/>
      <c r="B267" s="28" t="s">
        <v>427</v>
      </c>
      <c r="C267" s="89"/>
      <c r="D267" s="90"/>
      <c r="E267" s="90"/>
      <c r="F267" s="90"/>
      <c r="G267" s="45">
        <v>-49808.62</v>
      </c>
      <c r="H267" s="45">
        <f t="shared" si="132"/>
        <v>0</v>
      </c>
      <c r="I267" s="104">
        <v>-49808.62</v>
      </c>
    </row>
    <row r="268" spans="1:9" ht="30" x14ac:dyDescent="0.3">
      <c r="A268" s="22" t="s">
        <v>211</v>
      </c>
      <c r="B268" s="51" t="s">
        <v>195</v>
      </c>
      <c r="C268" s="86">
        <f t="shared" ref="C268" si="133">C273+C269</f>
        <v>0</v>
      </c>
      <c r="D268" s="86">
        <f t="shared" ref="D268:H268" si="134">D273+D269</f>
        <v>0</v>
      </c>
      <c r="E268" s="86">
        <f t="shared" si="134"/>
        <v>0</v>
      </c>
      <c r="F268" s="86">
        <f t="shared" si="134"/>
        <v>0</v>
      </c>
      <c r="G268" s="86">
        <f t="shared" si="134"/>
        <v>0</v>
      </c>
      <c r="H268" s="86">
        <f t="shared" si="134"/>
        <v>0</v>
      </c>
    </row>
    <row r="269" spans="1:9" x14ac:dyDescent="0.3">
      <c r="A269" s="22" t="s">
        <v>445</v>
      </c>
      <c r="B269" s="51" t="s">
        <v>429</v>
      </c>
      <c r="C269" s="86">
        <f t="shared" ref="C269" si="135">C270+C271+C272</f>
        <v>0</v>
      </c>
      <c r="D269" s="86">
        <f t="shared" ref="D269:H269" si="136">D270+D271+D272</f>
        <v>0</v>
      </c>
      <c r="E269" s="86">
        <f t="shared" si="136"/>
        <v>0</v>
      </c>
      <c r="F269" s="86">
        <f t="shared" si="136"/>
        <v>0</v>
      </c>
      <c r="G269" s="86">
        <f t="shared" si="136"/>
        <v>0</v>
      </c>
      <c r="H269" s="86">
        <f t="shared" si="136"/>
        <v>0</v>
      </c>
    </row>
    <row r="270" spans="1:9" x14ac:dyDescent="0.3">
      <c r="A270" s="22" t="s">
        <v>446</v>
      </c>
      <c r="B270" s="51" t="s">
        <v>431</v>
      </c>
      <c r="C270" s="86"/>
      <c r="D270" s="90"/>
      <c r="E270" s="90"/>
      <c r="F270" s="90"/>
      <c r="G270" s="86"/>
      <c r="H270" s="86"/>
    </row>
    <row r="271" spans="1:9" x14ac:dyDescent="0.3">
      <c r="A271" s="22" t="s">
        <v>447</v>
      </c>
      <c r="B271" s="51" t="s">
        <v>433</v>
      </c>
      <c r="C271" s="86"/>
      <c r="D271" s="90"/>
      <c r="E271" s="90"/>
      <c r="F271" s="90"/>
      <c r="G271" s="86"/>
      <c r="H271" s="86"/>
    </row>
    <row r="272" spans="1:9" x14ac:dyDescent="0.3">
      <c r="A272" s="22" t="s">
        <v>448</v>
      </c>
      <c r="B272" s="51" t="s">
        <v>435</v>
      </c>
      <c r="C272" s="86"/>
      <c r="D272" s="90"/>
      <c r="E272" s="90"/>
      <c r="F272" s="90"/>
      <c r="G272" s="86"/>
      <c r="H272" s="86"/>
    </row>
    <row r="273" spans="1:8" x14ac:dyDescent="0.3">
      <c r="A273" s="22" t="s">
        <v>449</v>
      </c>
      <c r="B273" s="51" t="s">
        <v>437</v>
      </c>
      <c r="C273" s="86">
        <f t="shared" ref="C273:H273" si="137">C274+C275+C276</f>
        <v>0</v>
      </c>
      <c r="D273" s="86">
        <f t="shared" si="137"/>
        <v>0</v>
      </c>
      <c r="E273" s="86">
        <f t="shared" si="137"/>
        <v>0</v>
      </c>
      <c r="F273" s="86">
        <f t="shared" si="137"/>
        <v>0</v>
      </c>
      <c r="G273" s="86">
        <f t="shared" si="137"/>
        <v>0</v>
      </c>
      <c r="H273" s="86">
        <f t="shared" si="137"/>
        <v>0</v>
      </c>
    </row>
    <row r="274" spans="1:8" x14ac:dyDescent="0.3">
      <c r="A274" s="22" t="s">
        <v>450</v>
      </c>
      <c r="B274" s="52" t="s">
        <v>439</v>
      </c>
      <c r="C274" s="45"/>
      <c r="D274" s="90"/>
      <c r="E274" s="90"/>
      <c r="F274" s="90"/>
      <c r="G274" s="45"/>
      <c r="H274" s="45"/>
    </row>
    <row r="275" spans="1:8" x14ac:dyDescent="0.3">
      <c r="A275" s="22" t="s">
        <v>452</v>
      </c>
      <c r="B275" s="52" t="s">
        <v>441</v>
      </c>
      <c r="C275" s="45"/>
      <c r="D275" s="90"/>
      <c r="E275" s="90"/>
      <c r="F275" s="90"/>
      <c r="G275" s="45"/>
      <c r="H275" s="45"/>
    </row>
    <row r="276" spans="1:8" x14ac:dyDescent="0.3">
      <c r="A276" s="22" t="s">
        <v>454</v>
      </c>
      <c r="B276" s="52" t="s">
        <v>435</v>
      </c>
      <c r="C276" s="45"/>
      <c r="D276" s="90"/>
      <c r="E276" s="90"/>
      <c r="F276" s="90"/>
      <c r="G276" s="45"/>
      <c r="H276" s="45"/>
    </row>
    <row r="277" spans="1:8" x14ac:dyDescent="0.3">
      <c r="A277" s="22" t="s">
        <v>455</v>
      </c>
      <c r="B277" s="51" t="s">
        <v>444</v>
      </c>
      <c r="C277" s="86">
        <f>C278</f>
        <v>0</v>
      </c>
      <c r="D277" s="86">
        <f t="shared" ref="D277:H278" si="138">D278</f>
        <v>0</v>
      </c>
      <c r="E277" s="86">
        <f t="shared" si="138"/>
        <v>0</v>
      </c>
      <c r="F277" s="86">
        <f t="shared" si="138"/>
        <v>0</v>
      </c>
      <c r="G277" s="86">
        <f t="shared" si="138"/>
        <v>0</v>
      </c>
      <c r="H277" s="86">
        <f t="shared" si="138"/>
        <v>0</v>
      </c>
    </row>
    <row r="278" spans="1:8" x14ac:dyDescent="0.3">
      <c r="A278" s="22" t="s">
        <v>456</v>
      </c>
      <c r="B278" s="51" t="s">
        <v>189</v>
      </c>
      <c r="C278" s="86">
        <f>C279</f>
        <v>0</v>
      </c>
      <c r="D278" s="86">
        <f t="shared" si="138"/>
        <v>0</v>
      </c>
      <c r="E278" s="86">
        <f t="shared" si="138"/>
        <v>0</v>
      </c>
      <c r="F278" s="86">
        <f t="shared" si="138"/>
        <v>0</v>
      </c>
      <c r="G278" s="86">
        <f t="shared" si="138"/>
        <v>0</v>
      </c>
      <c r="H278" s="86">
        <f t="shared" si="138"/>
        <v>0</v>
      </c>
    </row>
    <row r="279" spans="1:8" ht="30" x14ac:dyDescent="0.3">
      <c r="A279" s="22" t="s">
        <v>457</v>
      </c>
      <c r="B279" s="51" t="s">
        <v>195</v>
      </c>
      <c r="C279" s="86">
        <f t="shared" ref="C279" si="139">C282</f>
        <v>0</v>
      </c>
      <c r="D279" s="86">
        <f t="shared" ref="D279:H279" si="140">D282</f>
        <v>0</v>
      </c>
      <c r="E279" s="86">
        <f t="shared" si="140"/>
        <v>0</v>
      </c>
      <c r="F279" s="86">
        <f t="shared" si="140"/>
        <v>0</v>
      </c>
      <c r="G279" s="86">
        <f t="shared" si="140"/>
        <v>0</v>
      </c>
      <c r="H279" s="86">
        <f t="shared" si="140"/>
        <v>0</v>
      </c>
    </row>
    <row r="280" spans="1:8" x14ac:dyDescent="0.3">
      <c r="A280" s="22" t="s">
        <v>458</v>
      </c>
      <c r="B280" s="51" t="s">
        <v>206</v>
      </c>
      <c r="C280" s="86">
        <f t="shared" ref="C280:C285" si="141">C281</f>
        <v>0</v>
      </c>
      <c r="D280" s="86">
        <f t="shared" ref="D280:H282" si="142">D281</f>
        <v>0</v>
      </c>
      <c r="E280" s="86">
        <f t="shared" si="142"/>
        <v>0</v>
      </c>
      <c r="F280" s="86">
        <f t="shared" si="142"/>
        <v>0</v>
      </c>
      <c r="G280" s="86">
        <f t="shared" si="142"/>
        <v>0</v>
      </c>
      <c r="H280" s="86">
        <f t="shared" si="142"/>
        <v>0</v>
      </c>
    </row>
    <row r="281" spans="1:8" x14ac:dyDescent="0.3">
      <c r="A281" s="22" t="s">
        <v>459</v>
      </c>
      <c r="B281" s="51" t="s">
        <v>189</v>
      </c>
      <c r="C281" s="86">
        <f t="shared" si="141"/>
        <v>0</v>
      </c>
      <c r="D281" s="86">
        <f t="shared" si="142"/>
        <v>0</v>
      </c>
      <c r="E281" s="86">
        <f t="shared" si="142"/>
        <v>0</v>
      </c>
      <c r="F281" s="86">
        <f t="shared" si="142"/>
        <v>0</v>
      </c>
      <c r="G281" s="86">
        <f t="shared" si="142"/>
        <v>0</v>
      </c>
      <c r="H281" s="86">
        <f t="shared" si="142"/>
        <v>0</v>
      </c>
    </row>
    <row r="282" spans="1:8" ht="30" x14ac:dyDescent="0.3">
      <c r="A282" s="22" t="s">
        <v>460</v>
      </c>
      <c r="B282" s="52" t="s">
        <v>195</v>
      </c>
      <c r="C282" s="86">
        <f t="shared" si="141"/>
        <v>0</v>
      </c>
      <c r="D282" s="86">
        <f t="shared" si="142"/>
        <v>0</v>
      </c>
      <c r="E282" s="86">
        <f t="shared" si="142"/>
        <v>0</v>
      </c>
      <c r="F282" s="86">
        <f t="shared" si="142"/>
        <v>0</v>
      </c>
      <c r="G282" s="86">
        <f t="shared" si="142"/>
        <v>0</v>
      </c>
      <c r="H282" s="86">
        <f t="shared" si="142"/>
        <v>0</v>
      </c>
    </row>
    <row r="283" spans="1:8" x14ac:dyDescent="0.3">
      <c r="A283" s="22" t="s">
        <v>461</v>
      </c>
      <c r="B283" s="51" t="s">
        <v>437</v>
      </c>
      <c r="C283" s="86">
        <f t="shared" si="141"/>
        <v>0</v>
      </c>
      <c r="D283" s="86">
        <f t="shared" ref="D283:H285" si="143">D284</f>
        <v>0</v>
      </c>
      <c r="E283" s="86">
        <f t="shared" si="143"/>
        <v>0</v>
      </c>
      <c r="F283" s="86">
        <f t="shared" si="143"/>
        <v>0</v>
      </c>
      <c r="G283" s="86">
        <f t="shared" si="143"/>
        <v>0</v>
      </c>
      <c r="H283" s="86">
        <f t="shared" si="143"/>
        <v>0</v>
      </c>
    </row>
    <row r="284" spans="1:8" x14ac:dyDescent="0.3">
      <c r="A284" s="22" t="s">
        <v>462</v>
      </c>
      <c r="B284" s="51" t="s">
        <v>441</v>
      </c>
      <c r="C284" s="86">
        <f t="shared" si="141"/>
        <v>0</v>
      </c>
      <c r="D284" s="86">
        <f t="shared" si="143"/>
        <v>0</v>
      </c>
      <c r="E284" s="86">
        <f t="shared" si="143"/>
        <v>0</v>
      </c>
      <c r="F284" s="86">
        <f t="shared" si="143"/>
        <v>0</v>
      </c>
      <c r="G284" s="86">
        <f t="shared" si="143"/>
        <v>0</v>
      </c>
      <c r="H284" s="86">
        <f t="shared" si="143"/>
        <v>0</v>
      </c>
    </row>
    <row r="285" spans="1:8" x14ac:dyDescent="0.3">
      <c r="A285" s="22" t="s">
        <v>463</v>
      </c>
      <c r="B285" s="51" t="s">
        <v>451</v>
      </c>
      <c r="C285" s="86">
        <f t="shared" si="141"/>
        <v>0</v>
      </c>
      <c r="D285" s="86">
        <f t="shared" si="143"/>
        <v>0</v>
      </c>
      <c r="E285" s="86">
        <f t="shared" si="143"/>
        <v>0</v>
      </c>
      <c r="F285" s="86">
        <f t="shared" si="143"/>
        <v>0</v>
      </c>
      <c r="G285" s="86">
        <f t="shared" si="143"/>
        <v>0</v>
      </c>
      <c r="H285" s="86">
        <f t="shared" si="143"/>
        <v>0</v>
      </c>
    </row>
    <row r="286" spans="1:8" x14ac:dyDescent="0.3">
      <c r="A286" s="22" t="s">
        <v>464</v>
      </c>
      <c r="B286" s="52" t="s">
        <v>453</v>
      </c>
      <c r="C286" s="45"/>
      <c r="D286" s="90"/>
      <c r="E286" s="90"/>
      <c r="F286" s="90"/>
      <c r="G286" s="45"/>
      <c r="H286" s="45"/>
    </row>
    <row r="289" spans="2:7" x14ac:dyDescent="0.3">
      <c r="B289" s="110" t="s">
        <v>517</v>
      </c>
      <c r="C289" s="111"/>
      <c r="D289" s="112"/>
      <c r="E289" s="113" t="s">
        <v>518</v>
      </c>
      <c r="F289" s="111"/>
      <c r="G289" s="114"/>
    </row>
    <row r="290" spans="2:7" x14ac:dyDescent="0.3">
      <c r="B290" s="110" t="s">
        <v>519</v>
      </c>
      <c r="C290" s="111"/>
      <c r="D290" s="112"/>
      <c r="E290" s="113" t="s">
        <v>520</v>
      </c>
      <c r="F290" s="111"/>
      <c r="G290" s="114"/>
    </row>
    <row r="291" spans="2:7" x14ac:dyDescent="0.3">
      <c r="B291" s="114"/>
      <c r="C291" s="114"/>
      <c r="D291" s="115"/>
      <c r="E291" s="115"/>
      <c r="F291" s="114"/>
      <c r="G291" s="114" t="s">
        <v>521</v>
      </c>
    </row>
    <row r="292" spans="2:7" x14ac:dyDescent="0.3">
      <c r="B292" s="114"/>
      <c r="C292" s="114"/>
      <c r="D292" s="115"/>
      <c r="E292" s="115"/>
      <c r="F292" s="114"/>
      <c r="G292" s="114" t="s">
        <v>522</v>
      </c>
    </row>
  </sheetData>
  <protectedRanges>
    <protectedRange sqref="B2:B3 C1:C3" name="Zonă1_1" securityDescriptor="O:WDG:WDD:(A;;CC;;;WD)"/>
    <protectedRange sqref="G144:H144 G70 G37:H40 G161:H166 G112:H113 G81:H85 G96:H97 G121:H122 G127:H128 G155:H158 G25:H33 G35:H35 H42 G46:H46 G47:G51 H47:H52 G54:H56 G57 H57:H58 H60 G62:H66 H67 H70:H71 H88 G92:H94 G100:H106 H109 G115:H116 G118:H119 G124:H125 H130:H131 G134:H140 H143 G146:H147 G149:H153 H168 H172 G177:H179 H180:H183 H185 H187 H190:H191 H193 G198:H198 G204:H209 H211 H215 H217 H222 H233 H239:H242 H247:H249 H251 H265:H267" name="Zonă3"/>
    <protectedRange sqref="B1" name="Zonă1_1_1_1_1_1" securityDescriptor="O:WDG:WDD:(A;;CC;;;WD)"/>
  </protectedRanges>
  <printOptions horizontalCentered="1"/>
  <pageMargins left="0.74803149606299213" right="0.74803149606299213" top="0.19685039370078741" bottom="0.19685039370078741" header="0.15748031496062992" footer="0.15748031496062992"/>
  <pageSetup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Adrian BETIU</cp:lastModifiedBy>
  <cp:lastPrinted>2022-08-01T06:28:18Z</cp:lastPrinted>
  <dcterms:created xsi:type="dcterms:W3CDTF">2020-08-07T11:14:11Z</dcterms:created>
  <dcterms:modified xsi:type="dcterms:W3CDTF">2022-08-11T06:38:07Z</dcterms:modified>
</cp:coreProperties>
</file>